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heckCompatibility="1"/>
  <xr:revisionPtr revIDLastSave="0" documentId="8_{D2134070-73D6-4E93-A0B9-88852E7F3DEF}" xr6:coauthVersionLast="47" xr6:coauthVersionMax="47" xr10:uidLastSave="{00000000-0000-0000-0000-000000000000}"/>
  <bookViews>
    <workbookView xWindow="3120" yWindow="3120" windowWidth="15510" windowHeight="11835" tabRatio="491" xr2:uid="{00000000-000D-0000-FFFF-FFFF00000000}"/>
  </bookViews>
  <sheets>
    <sheet name="Matrix" sheetId="5" r:id="rId1"/>
    <sheet name="Spectrum Needs" sheetId="7" r:id="rId2"/>
    <sheet name="Spectrum Efficiencies" sheetId="6" r:id="rId3"/>
    <sheet name="Incident (1)" sheetId="12" r:id="rId4"/>
    <sheet name="Incident (2)" sheetId="16" r:id="rId5"/>
    <sheet name="Background Traffic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0" i="17" l="1"/>
  <c r="L70" i="17"/>
  <c r="K70" i="17"/>
  <c r="O70" i="17" s="1"/>
  <c r="P70" i="17" s="1"/>
  <c r="D70" i="17"/>
  <c r="R69" i="17"/>
  <c r="L69" i="17"/>
  <c r="K69" i="17"/>
  <c r="O69" i="17" s="1"/>
  <c r="P69" i="17" s="1"/>
  <c r="D69" i="17"/>
  <c r="E69" i="17" s="1"/>
  <c r="R66" i="17"/>
  <c r="L66" i="17"/>
  <c r="K66" i="17"/>
  <c r="D66" i="17"/>
  <c r="R65" i="17"/>
  <c r="L65" i="17"/>
  <c r="K65" i="17"/>
  <c r="D65" i="17"/>
  <c r="R64" i="17"/>
  <c r="L64" i="17"/>
  <c r="K64" i="17"/>
  <c r="E64" i="17"/>
  <c r="N64" i="17" s="1"/>
  <c r="D64" i="17"/>
  <c r="R63" i="17"/>
  <c r="L63" i="17"/>
  <c r="K63" i="17"/>
  <c r="D63" i="17"/>
  <c r="R60" i="17"/>
  <c r="O60" i="17"/>
  <c r="L60" i="17"/>
  <c r="K60" i="17"/>
  <c r="D60" i="17"/>
  <c r="N46" i="17"/>
  <c r="L46" i="17"/>
  <c r="K46" i="17"/>
  <c r="E46" i="17"/>
  <c r="R46" i="17" s="1"/>
  <c r="S46" i="17" s="1"/>
  <c r="D46" i="17"/>
  <c r="R45" i="17"/>
  <c r="S45" i="17" s="1"/>
  <c r="O45" i="17" s="1"/>
  <c r="P45" i="17" s="1"/>
  <c r="L45" i="17"/>
  <c r="K45" i="17"/>
  <c r="E45" i="17"/>
  <c r="N45" i="17" s="1"/>
  <c r="D45" i="17"/>
  <c r="R42" i="17"/>
  <c r="S42" i="17" s="1"/>
  <c r="M42" i="17"/>
  <c r="L42" i="17"/>
  <c r="K42" i="17"/>
  <c r="E42" i="17"/>
  <c r="D42" i="17"/>
  <c r="N41" i="17"/>
  <c r="M41" i="17"/>
  <c r="L41" i="17"/>
  <c r="K41" i="17"/>
  <c r="E41" i="17"/>
  <c r="D41" i="17"/>
  <c r="L40" i="17"/>
  <c r="K40" i="17"/>
  <c r="E40" i="17"/>
  <c r="D40" i="17"/>
  <c r="N39" i="17"/>
  <c r="L39" i="17"/>
  <c r="K39" i="17"/>
  <c r="E39" i="17"/>
  <c r="M39" i="17" s="1"/>
  <c r="D39" i="17"/>
  <c r="L38" i="17"/>
  <c r="K38" i="17"/>
  <c r="E38" i="17"/>
  <c r="D38" i="17"/>
  <c r="R37" i="17"/>
  <c r="S37" i="17" s="1"/>
  <c r="L37" i="17"/>
  <c r="K37" i="17"/>
  <c r="E37" i="17"/>
  <c r="D37" i="17"/>
  <c r="R36" i="17"/>
  <c r="S36" i="17" s="1"/>
  <c r="O36" i="17"/>
  <c r="P36" i="17" s="1"/>
  <c r="N36" i="17"/>
  <c r="M36" i="17"/>
  <c r="L36" i="17"/>
  <c r="K36" i="17"/>
  <c r="E36" i="17"/>
  <c r="Q36" i="17" s="1"/>
  <c r="I36" i="17" s="1"/>
  <c r="D36" i="17"/>
  <c r="M35" i="17"/>
  <c r="L35" i="17"/>
  <c r="K35" i="17"/>
  <c r="E35" i="17"/>
  <c r="R35" i="17" s="1"/>
  <c r="S35" i="17" s="1"/>
  <c r="D35" i="17"/>
  <c r="R34" i="17"/>
  <c r="S34" i="17" s="1"/>
  <c r="M34" i="17"/>
  <c r="L34" i="17"/>
  <c r="K34" i="17"/>
  <c r="E34" i="17"/>
  <c r="D34" i="17"/>
  <c r="N33" i="17"/>
  <c r="M33" i="17"/>
  <c r="L33" i="17"/>
  <c r="K33" i="17"/>
  <c r="E33" i="17"/>
  <c r="D33" i="17"/>
  <c r="L30" i="17"/>
  <c r="K30" i="17"/>
  <c r="E30" i="17"/>
  <c r="N30" i="17" s="1"/>
  <c r="D30" i="17"/>
  <c r="R91" i="16"/>
  <c r="L91" i="16"/>
  <c r="K91" i="16"/>
  <c r="O91" i="16" s="1"/>
  <c r="R90" i="16"/>
  <c r="L90" i="16"/>
  <c r="K90" i="16"/>
  <c r="O90" i="16" s="1"/>
  <c r="R89" i="16"/>
  <c r="L89" i="16"/>
  <c r="K89" i="16"/>
  <c r="O89" i="16" s="1"/>
  <c r="R86" i="16"/>
  <c r="L86" i="16"/>
  <c r="K86" i="16"/>
  <c r="R85" i="16"/>
  <c r="L85" i="16"/>
  <c r="K85" i="16"/>
  <c r="R84" i="16"/>
  <c r="L84" i="16"/>
  <c r="K84" i="16"/>
  <c r="R83" i="16"/>
  <c r="L83" i="16"/>
  <c r="K83" i="16"/>
  <c r="R82" i="16"/>
  <c r="L82" i="16"/>
  <c r="K82" i="16"/>
  <c r="R81" i="16"/>
  <c r="L81" i="16"/>
  <c r="K81" i="16"/>
  <c r="R80" i="16"/>
  <c r="L80" i="16"/>
  <c r="K80" i="16"/>
  <c r="R79" i="16"/>
  <c r="L79" i="16"/>
  <c r="K79" i="16"/>
  <c r="R78" i="16"/>
  <c r="L78" i="16"/>
  <c r="K78" i="16"/>
  <c r="R77" i="16"/>
  <c r="L77" i="16"/>
  <c r="K77" i="16"/>
  <c r="R76" i="16"/>
  <c r="L76" i="16"/>
  <c r="K76" i="16"/>
  <c r="R73" i="16"/>
  <c r="O73" i="16" s="1"/>
  <c r="L73" i="16"/>
  <c r="K73" i="16"/>
  <c r="R72" i="16"/>
  <c r="L72" i="16"/>
  <c r="K72" i="16"/>
  <c r="R71" i="16"/>
  <c r="O71" i="16"/>
  <c r="L71" i="16"/>
  <c r="K71" i="16"/>
  <c r="R70" i="16"/>
  <c r="L70" i="16"/>
  <c r="K70" i="16"/>
  <c r="R69" i="16"/>
  <c r="O69" i="16"/>
  <c r="L69" i="16"/>
  <c r="K69" i="16"/>
  <c r="L55" i="16"/>
  <c r="K55" i="16"/>
  <c r="L54" i="16"/>
  <c r="K54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E44" i="16"/>
  <c r="L43" i="16"/>
  <c r="K43" i="16"/>
  <c r="L42" i="16"/>
  <c r="K42" i="16"/>
  <c r="L41" i="16"/>
  <c r="K41" i="16"/>
  <c r="L38" i="16"/>
  <c r="K38" i="16"/>
  <c r="L37" i="16"/>
  <c r="K37" i="16"/>
  <c r="L36" i="16"/>
  <c r="K36" i="16"/>
  <c r="L35" i="16"/>
  <c r="K35" i="16"/>
  <c r="L34" i="16"/>
  <c r="K34" i="16"/>
  <c r="AH33" i="16"/>
  <c r="AG33" i="16"/>
  <c r="L33" i="16"/>
  <c r="K33" i="16"/>
  <c r="AH32" i="16"/>
  <c r="AG32" i="16"/>
  <c r="L32" i="16"/>
  <c r="K32" i="16"/>
  <c r="E32" i="16"/>
  <c r="E3" i="16"/>
  <c r="R91" i="12"/>
  <c r="L91" i="12"/>
  <c r="K91" i="12"/>
  <c r="O91" i="12" s="1"/>
  <c r="R90" i="12"/>
  <c r="O90" i="12"/>
  <c r="L90" i="12"/>
  <c r="K90" i="12"/>
  <c r="R89" i="12"/>
  <c r="O89" i="12"/>
  <c r="L89" i="12"/>
  <c r="K89" i="12"/>
  <c r="R86" i="12"/>
  <c r="L86" i="12"/>
  <c r="K86" i="12"/>
  <c r="R85" i="12"/>
  <c r="N85" i="12"/>
  <c r="O85" i="12" s="1"/>
  <c r="P85" i="12" s="1"/>
  <c r="L85" i="12"/>
  <c r="K85" i="12"/>
  <c r="D85" i="12"/>
  <c r="E85" i="12" s="1"/>
  <c r="M85" i="12" s="1"/>
  <c r="R84" i="12"/>
  <c r="L84" i="12"/>
  <c r="K84" i="12"/>
  <c r="R83" i="12"/>
  <c r="L83" i="12"/>
  <c r="K83" i="12"/>
  <c r="R82" i="12"/>
  <c r="L82" i="12"/>
  <c r="K82" i="12"/>
  <c r="R81" i="12"/>
  <c r="L81" i="12"/>
  <c r="K81" i="12"/>
  <c r="R80" i="12"/>
  <c r="L80" i="12"/>
  <c r="K80" i="12"/>
  <c r="R79" i="12"/>
  <c r="L79" i="12"/>
  <c r="K79" i="12"/>
  <c r="R78" i="12"/>
  <c r="L78" i="12"/>
  <c r="K78" i="12"/>
  <c r="R77" i="12"/>
  <c r="L77" i="12"/>
  <c r="K77" i="12"/>
  <c r="D77" i="12"/>
  <c r="E77" i="12" s="1"/>
  <c r="R76" i="12"/>
  <c r="L76" i="12"/>
  <c r="K76" i="12"/>
  <c r="R73" i="12"/>
  <c r="O73" i="12" s="1"/>
  <c r="L73" i="12"/>
  <c r="K73" i="12"/>
  <c r="D73" i="12"/>
  <c r="R72" i="12"/>
  <c r="L72" i="12"/>
  <c r="K72" i="12"/>
  <c r="R71" i="12"/>
  <c r="L71" i="12"/>
  <c r="K71" i="12"/>
  <c r="O72" i="12" s="1"/>
  <c r="R70" i="12"/>
  <c r="L70" i="12"/>
  <c r="K70" i="12"/>
  <c r="O71" i="12" s="1"/>
  <c r="R69" i="12"/>
  <c r="O69" i="12"/>
  <c r="P69" i="12" s="1"/>
  <c r="L69" i="12"/>
  <c r="K69" i="12"/>
  <c r="O70" i="12" s="1"/>
  <c r="D69" i="12"/>
  <c r="Q69" i="12" s="1"/>
  <c r="L55" i="12"/>
  <c r="K55" i="12"/>
  <c r="E55" i="12"/>
  <c r="D55" i="12"/>
  <c r="L54" i="12"/>
  <c r="K54" i="12"/>
  <c r="N51" i="12"/>
  <c r="L51" i="12"/>
  <c r="K51" i="12"/>
  <c r="E51" i="12"/>
  <c r="M51" i="12" s="1"/>
  <c r="D51" i="12"/>
  <c r="L50" i="12"/>
  <c r="K50" i="12"/>
  <c r="D50" i="12"/>
  <c r="L49" i="12"/>
  <c r="K49" i="12"/>
  <c r="D49" i="12"/>
  <c r="L48" i="12"/>
  <c r="K48" i="12"/>
  <c r="D48" i="12"/>
  <c r="L47" i="12"/>
  <c r="K47" i="12"/>
  <c r="L46" i="12"/>
  <c r="K46" i="12"/>
  <c r="D46" i="12"/>
  <c r="R45" i="12"/>
  <c r="S45" i="12" s="1"/>
  <c r="L45" i="12"/>
  <c r="K45" i="12"/>
  <c r="E45" i="12"/>
  <c r="D45" i="12"/>
  <c r="L44" i="12"/>
  <c r="K44" i="12"/>
  <c r="L43" i="12"/>
  <c r="K43" i="12"/>
  <c r="E43" i="12"/>
  <c r="M43" i="12" s="1"/>
  <c r="D43" i="12"/>
  <c r="L42" i="12"/>
  <c r="K42" i="12"/>
  <c r="Q41" i="12"/>
  <c r="N41" i="12"/>
  <c r="L41" i="12"/>
  <c r="K41" i="12"/>
  <c r="E41" i="12"/>
  <c r="M41" i="12" s="1"/>
  <c r="D41" i="12"/>
  <c r="O41" i="12" s="1"/>
  <c r="P41" i="12" s="1"/>
  <c r="L38" i="12"/>
  <c r="K38" i="12"/>
  <c r="D38" i="12"/>
  <c r="L37" i="12"/>
  <c r="K37" i="12"/>
  <c r="D37" i="12"/>
  <c r="L36" i="12"/>
  <c r="K36" i="12"/>
  <c r="D36" i="12"/>
  <c r="L35" i="12"/>
  <c r="K35" i="12"/>
  <c r="R34" i="12"/>
  <c r="S34" i="12" s="1"/>
  <c r="O34" i="12" s="1"/>
  <c r="P34" i="12" s="1"/>
  <c r="Q34" i="12"/>
  <c r="L34" i="12"/>
  <c r="K34" i="12"/>
  <c r="E34" i="12"/>
  <c r="M34" i="12" s="1"/>
  <c r="AH33" i="12"/>
  <c r="AG33" i="12"/>
  <c r="M33" i="12"/>
  <c r="L33" i="12"/>
  <c r="K33" i="12"/>
  <c r="E33" i="12"/>
  <c r="D33" i="12"/>
  <c r="AH32" i="12"/>
  <c r="AG32" i="12"/>
  <c r="M32" i="12"/>
  <c r="L32" i="12"/>
  <c r="K32" i="12"/>
  <c r="N32" i="12" s="1"/>
  <c r="E32" i="12"/>
  <c r="R32" i="12" s="1"/>
  <c r="S32" i="12" s="1"/>
  <c r="O32" i="12" s="1"/>
  <c r="P32" i="12" s="1"/>
  <c r="D32" i="12"/>
  <c r="E3" i="12"/>
  <c r="D80" i="12" s="1"/>
  <c r="E80" i="12" s="1"/>
  <c r="F13" i="7"/>
  <c r="F11" i="7"/>
  <c r="F9" i="7"/>
  <c r="F7" i="7"/>
  <c r="N80" i="12" l="1"/>
  <c r="M80" i="12"/>
  <c r="N34" i="12"/>
  <c r="M77" i="12"/>
  <c r="N77" i="12"/>
  <c r="I69" i="12"/>
  <c r="N73" i="12"/>
  <c r="E73" i="12"/>
  <c r="M73" i="12"/>
  <c r="H73" i="12"/>
  <c r="Q73" i="12"/>
  <c r="I73" i="12" s="1"/>
  <c r="I34" i="12"/>
  <c r="M45" i="12"/>
  <c r="N45" i="12"/>
  <c r="O45" i="12" s="1"/>
  <c r="P45" i="12" s="1"/>
  <c r="Q45" i="12" s="1"/>
  <c r="I45" i="12" s="1"/>
  <c r="P73" i="12"/>
  <c r="O80" i="12"/>
  <c r="P80" i="12" s="1"/>
  <c r="Q80" i="12"/>
  <c r="I80" i="12" s="1"/>
  <c r="H34" i="12"/>
  <c r="R33" i="12"/>
  <c r="S33" i="12" s="1"/>
  <c r="O33" i="12" s="1"/>
  <c r="P33" i="12" s="1"/>
  <c r="Q33" i="12"/>
  <c r="I33" i="12" s="1"/>
  <c r="H33" i="12"/>
  <c r="N33" i="12"/>
  <c r="P71" i="12"/>
  <c r="R43" i="12"/>
  <c r="S43" i="12" s="1"/>
  <c r="R55" i="12"/>
  <c r="S55" i="12" s="1"/>
  <c r="O55" i="12" s="1"/>
  <c r="P55" i="12" s="1"/>
  <c r="Q55" i="12" s="1"/>
  <c r="M69" i="12"/>
  <c r="O77" i="12"/>
  <c r="P77" i="12" s="1"/>
  <c r="Q77" i="12" s="1"/>
  <c r="I77" i="12" s="1"/>
  <c r="D84" i="16"/>
  <c r="D76" i="16"/>
  <c r="D72" i="16"/>
  <c r="D70" i="16"/>
  <c r="D54" i="16"/>
  <c r="D50" i="16"/>
  <c r="D48" i="16"/>
  <c r="D46" i="16"/>
  <c r="D44" i="16"/>
  <c r="D42" i="16"/>
  <c r="E38" i="16"/>
  <c r="D35" i="16"/>
  <c r="D80" i="16"/>
  <c r="E49" i="16"/>
  <c r="E41" i="16"/>
  <c r="D37" i="16"/>
  <c r="E33" i="16"/>
  <c r="D71" i="16"/>
  <c r="D49" i="16"/>
  <c r="E46" i="16"/>
  <c r="D41" i="16"/>
  <c r="D33" i="16"/>
  <c r="D73" i="16"/>
  <c r="P73" i="16" s="1"/>
  <c r="E55" i="16"/>
  <c r="D51" i="16"/>
  <c r="E48" i="16"/>
  <c r="D43" i="16"/>
  <c r="D36" i="16"/>
  <c r="D34" i="16"/>
  <c r="D81" i="16"/>
  <c r="E50" i="16"/>
  <c r="D45" i="16"/>
  <c r="E42" i="16"/>
  <c r="D85" i="16"/>
  <c r="D77" i="16"/>
  <c r="E47" i="16"/>
  <c r="E35" i="16"/>
  <c r="D32" i="16"/>
  <c r="D38" i="16"/>
  <c r="D90" i="16"/>
  <c r="D34" i="12"/>
  <c r="E36" i="12"/>
  <c r="E38" i="12"/>
  <c r="D44" i="12"/>
  <c r="E49" i="12"/>
  <c r="N69" i="12"/>
  <c r="D89" i="16"/>
  <c r="O41" i="17"/>
  <c r="P41" i="17" s="1"/>
  <c r="Q41" i="17" s="1"/>
  <c r="I41" i="17" s="1"/>
  <c r="E43" i="16"/>
  <c r="N44" i="16"/>
  <c r="E54" i="16"/>
  <c r="M38" i="17"/>
  <c r="R38" i="17"/>
  <c r="S38" i="17" s="1"/>
  <c r="R41" i="17"/>
  <c r="S41" i="17" s="1"/>
  <c r="E34" i="16"/>
  <c r="E37" i="16"/>
  <c r="D79" i="16"/>
  <c r="D83" i="16"/>
  <c r="D86" i="16"/>
  <c r="E45" i="16"/>
  <c r="R51" i="12"/>
  <c r="S51" i="12" s="1"/>
  <c r="O51" i="12" s="1"/>
  <c r="P51" i="12" s="1"/>
  <c r="Q51" i="12" s="1"/>
  <c r="I51" i="12" s="1"/>
  <c r="M55" i="12"/>
  <c r="E69" i="12"/>
  <c r="D82" i="16"/>
  <c r="D84" i="12"/>
  <c r="D76" i="12"/>
  <c r="D72" i="12"/>
  <c r="D70" i="12"/>
  <c r="D91" i="12"/>
  <c r="P91" i="12" s="1"/>
  <c r="D86" i="12"/>
  <c r="D82" i="12"/>
  <c r="D78" i="12"/>
  <c r="D81" i="12"/>
  <c r="D89" i="12"/>
  <c r="D83" i="12"/>
  <c r="D79" i="12"/>
  <c r="E54" i="12"/>
  <c r="E50" i="12"/>
  <c r="E48" i="12"/>
  <c r="E46" i="12"/>
  <c r="E44" i="12"/>
  <c r="E42" i="12"/>
  <c r="E35" i="12"/>
  <c r="H32" i="12"/>
  <c r="Q32" i="12"/>
  <c r="D35" i="12"/>
  <c r="E37" i="12"/>
  <c r="D47" i="12"/>
  <c r="D54" i="12"/>
  <c r="N55" i="12"/>
  <c r="H69" i="12"/>
  <c r="Q85" i="12"/>
  <c r="I85" i="12" s="1"/>
  <c r="E51" i="16"/>
  <c r="P71" i="16"/>
  <c r="D78" i="16"/>
  <c r="R33" i="17"/>
  <c r="S33" i="17" s="1"/>
  <c r="N37" i="17"/>
  <c r="M37" i="17"/>
  <c r="N38" i="17"/>
  <c r="O38" i="17" s="1"/>
  <c r="P38" i="17" s="1"/>
  <c r="Q38" i="17" s="1"/>
  <c r="I38" i="17" s="1"/>
  <c r="R40" i="17"/>
  <c r="S40" i="17" s="1"/>
  <c r="R32" i="16"/>
  <c r="S32" i="16" s="1"/>
  <c r="O32" i="16" s="1"/>
  <c r="P32" i="16" s="1"/>
  <c r="Q32" i="16" s="1"/>
  <c r="N32" i="16"/>
  <c r="M32" i="16"/>
  <c r="R41" i="12"/>
  <c r="S41" i="12" s="1"/>
  <c r="I41" i="12" s="1"/>
  <c r="N43" i="12"/>
  <c r="O43" i="12" s="1"/>
  <c r="P43" i="12" s="1"/>
  <c r="Q43" i="12" s="1"/>
  <c r="I43" i="12" s="1"/>
  <c r="O33" i="17"/>
  <c r="P33" i="17" s="1"/>
  <c r="Q33" i="17" s="1"/>
  <c r="I33" i="17" s="1"/>
  <c r="D42" i="12"/>
  <c r="E47" i="12"/>
  <c r="D71" i="12"/>
  <c r="D90" i="12"/>
  <c r="E36" i="16"/>
  <c r="D47" i="16"/>
  <c r="D69" i="16"/>
  <c r="P69" i="16" s="1"/>
  <c r="D91" i="16"/>
  <c r="P91" i="16" s="1"/>
  <c r="M44" i="16"/>
  <c r="D55" i="16"/>
  <c r="R30" i="17"/>
  <c r="S30" i="17" s="1"/>
  <c r="O30" i="17" s="1"/>
  <c r="P30" i="17" s="1"/>
  <c r="Q30" i="17"/>
  <c r="M30" i="17"/>
  <c r="N34" i="17"/>
  <c r="O34" i="17" s="1"/>
  <c r="P34" i="17" s="1"/>
  <c r="Q34" i="17" s="1"/>
  <c r="I34" i="17" s="1"/>
  <c r="N42" i="17"/>
  <c r="O42" i="17" s="1"/>
  <c r="P42" i="17" s="1"/>
  <c r="Q42" i="17" s="1"/>
  <c r="I42" i="17" s="1"/>
  <c r="N60" i="17"/>
  <c r="M64" i="17"/>
  <c r="O72" i="16"/>
  <c r="P72" i="16" s="1"/>
  <c r="O39" i="17"/>
  <c r="P39" i="17" s="1"/>
  <c r="Q39" i="17" s="1"/>
  <c r="I39" i="17" s="1"/>
  <c r="M40" i="17"/>
  <c r="P60" i="17"/>
  <c r="Q60" i="17" s="1"/>
  <c r="R39" i="17"/>
  <c r="S39" i="17" s="1"/>
  <c r="N40" i="17"/>
  <c r="O40" i="17" s="1"/>
  <c r="P40" i="17" s="1"/>
  <c r="Q40" i="17" s="1"/>
  <c r="I40" i="17" s="1"/>
  <c r="O70" i="16"/>
  <c r="P70" i="16" s="1"/>
  <c r="N35" i="17"/>
  <c r="O37" i="17"/>
  <c r="P37" i="17" s="1"/>
  <c r="Q37" i="17" s="1"/>
  <c r="I37" i="17" s="1"/>
  <c r="M45" i="17"/>
  <c r="Q70" i="17"/>
  <c r="I70" i="17" s="1"/>
  <c r="O46" i="17"/>
  <c r="P46" i="17" s="1"/>
  <c r="Q46" i="17" s="1"/>
  <c r="E60" i="17"/>
  <c r="M60" i="17"/>
  <c r="O64" i="17"/>
  <c r="P64" i="17" s="1"/>
  <c r="Q64" i="17" s="1"/>
  <c r="I64" i="17" s="1"/>
  <c r="O35" i="17"/>
  <c r="P35" i="17" s="1"/>
  <c r="Q35" i="17" s="1"/>
  <c r="I35" i="17" s="1"/>
  <c r="E63" i="17"/>
  <c r="Q45" i="17"/>
  <c r="M46" i="17"/>
  <c r="Q69" i="17"/>
  <c r="I69" i="17" s="1"/>
  <c r="M70" i="17"/>
  <c r="E65" i="17"/>
  <c r="N70" i="17"/>
  <c r="E70" i="17"/>
  <c r="E66" i="17"/>
  <c r="M69" i="17"/>
  <c r="N69" i="17"/>
  <c r="I32" i="16" l="1"/>
  <c r="H32" i="16"/>
  <c r="I60" i="17"/>
  <c r="H60" i="17"/>
  <c r="H46" i="17"/>
  <c r="I46" i="17"/>
  <c r="H55" i="12"/>
  <c r="I55" i="12"/>
  <c r="R35" i="12"/>
  <c r="S35" i="12" s="1"/>
  <c r="O35" i="12" s="1"/>
  <c r="P35" i="12" s="1"/>
  <c r="Q35" i="12" s="1"/>
  <c r="M35" i="12"/>
  <c r="N35" i="12"/>
  <c r="E83" i="12"/>
  <c r="N72" i="12"/>
  <c r="M72" i="12"/>
  <c r="E72" i="12"/>
  <c r="Q72" i="12"/>
  <c r="I72" i="12" s="1"/>
  <c r="E79" i="16"/>
  <c r="E85" i="16"/>
  <c r="R48" i="16"/>
  <c r="S48" i="16" s="1"/>
  <c r="N48" i="16"/>
  <c r="O48" i="16" s="1"/>
  <c r="P48" i="16" s="1"/>
  <c r="Q48" i="16" s="1"/>
  <c r="I48" i="16" s="1"/>
  <c r="M48" i="16"/>
  <c r="E71" i="16"/>
  <c r="M71" i="16"/>
  <c r="Q71" i="16"/>
  <c r="I71" i="16" s="1"/>
  <c r="N71" i="16"/>
  <c r="H71" i="16"/>
  <c r="O42" i="16"/>
  <c r="P42" i="16" s="1"/>
  <c r="E76" i="16"/>
  <c r="M72" i="16"/>
  <c r="Q72" i="16"/>
  <c r="I72" i="16" s="1"/>
  <c r="E72" i="16"/>
  <c r="N72" i="16"/>
  <c r="R36" i="16"/>
  <c r="S36" i="16" s="1"/>
  <c r="O36" i="16" s="1"/>
  <c r="P36" i="16" s="1"/>
  <c r="N36" i="16"/>
  <c r="M36" i="16"/>
  <c r="Q36" i="16"/>
  <c r="I36" i="16" s="1"/>
  <c r="R42" i="12"/>
  <c r="S42" i="12" s="1"/>
  <c r="O42" i="12" s="1"/>
  <c r="P42" i="12" s="1"/>
  <c r="Q42" i="12" s="1"/>
  <c r="I42" i="12" s="1"/>
  <c r="N42" i="12"/>
  <c r="M42" i="12"/>
  <c r="N89" i="12"/>
  <c r="M89" i="12"/>
  <c r="E89" i="12"/>
  <c r="Q89" i="12"/>
  <c r="I89" i="12" s="1"/>
  <c r="E76" i="12"/>
  <c r="N54" i="16"/>
  <c r="R54" i="16"/>
  <c r="S54" i="16" s="1"/>
  <c r="O54" i="16" s="1"/>
  <c r="P54" i="16" s="1"/>
  <c r="Q54" i="16"/>
  <c r="M54" i="16"/>
  <c r="N90" i="16"/>
  <c r="E90" i="16"/>
  <c r="P90" i="16"/>
  <c r="Q90" i="16" s="1"/>
  <c r="M90" i="16"/>
  <c r="N42" i="16"/>
  <c r="M42" i="16"/>
  <c r="R42" i="16"/>
  <c r="S42" i="16" s="1"/>
  <c r="Q42" i="16"/>
  <c r="I42" i="16" s="1"/>
  <c r="M33" i="16"/>
  <c r="R33" i="16"/>
  <c r="S33" i="16" s="1"/>
  <c r="O33" i="16" s="1"/>
  <c r="P33" i="16" s="1"/>
  <c r="Q33" i="16" s="1"/>
  <c r="N33" i="16"/>
  <c r="O44" i="16"/>
  <c r="P44" i="16" s="1"/>
  <c r="Q44" i="16" s="1"/>
  <c r="I44" i="16" s="1"/>
  <c r="E84" i="16"/>
  <c r="N69" i="16"/>
  <c r="M69" i="16"/>
  <c r="Q69" i="16"/>
  <c r="H69" i="16" s="1"/>
  <c r="E69" i="16"/>
  <c r="E79" i="12"/>
  <c r="N44" i="12"/>
  <c r="M44" i="12"/>
  <c r="R44" i="12"/>
  <c r="S44" i="12" s="1"/>
  <c r="E81" i="12"/>
  <c r="E84" i="12"/>
  <c r="M37" i="16"/>
  <c r="R37" i="16"/>
  <c r="S37" i="16" s="1"/>
  <c r="O37" i="16" s="1"/>
  <c r="P37" i="16" s="1"/>
  <c r="Q37" i="16"/>
  <c r="I37" i="16" s="1"/>
  <c r="N37" i="16"/>
  <c r="R55" i="16"/>
  <c r="S55" i="16" s="1"/>
  <c r="O55" i="16" s="1"/>
  <c r="P55" i="16" s="1"/>
  <c r="Q55" i="16"/>
  <c r="N55" i="16"/>
  <c r="M55" i="16"/>
  <c r="O46" i="16"/>
  <c r="P46" i="16" s="1"/>
  <c r="I30" i="17"/>
  <c r="I49" i="17" s="1"/>
  <c r="D18" i="17" s="1"/>
  <c r="Q49" i="17"/>
  <c r="D11" i="17" s="1"/>
  <c r="I24" i="7" s="1"/>
  <c r="H70" i="12"/>
  <c r="E70" i="12"/>
  <c r="N70" i="12"/>
  <c r="Q70" i="12"/>
  <c r="M70" i="12"/>
  <c r="N89" i="16"/>
  <c r="E89" i="16"/>
  <c r="M89" i="16"/>
  <c r="R38" i="16"/>
  <c r="S38" i="16" s="1"/>
  <c r="O38" i="16" s="1"/>
  <c r="P38" i="16" s="1"/>
  <c r="N38" i="16"/>
  <c r="Q38" i="16"/>
  <c r="I38" i="16" s="1"/>
  <c r="M38" i="16"/>
  <c r="M65" i="17"/>
  <c r="N65" i="17"/>
  <c r="O65" i="17" s="1"/>
  <c r="P65" i="17" s="1"/>
  <c r="Q65" i="17" s="1"/>
  <c r="I65" i="17" s="1"/>
  <c r="N71" i="12"/>
  <c r="Q71" i="12"/>
  <c r="I71" i="12" s="1"/>
  <c r="E71" i="12"/>
  <c r="M71" i="12"/>
  <c r="H71" i="12"/>
  <c r="O47" i="12"/>
  <c r="P47" i="12" s="1"/>
  <c r="Q47" i="12" s="1"/>
  <c r="I47" i="12" s="1"/>
  <c r="N46" i="12"/>
  <c r="M46" i="12"/>
  <c r="R46" i="12"/>
  <c r="S46" i="12" s="1"/>
  <c r="E78" i="12"/>
  <c r="E82" i="16"/>
  <c r="M45" i="16"/>
  <c r="R45" i="16"/>
  <c r="S45" i="16" s="1"/>
  <c r="N45" i="16"/>
  <c r="O45" i="16" s="1"/>
  <c r="P45" i="16" s="1"/>
  <c r="Q45" i="16" s="1"/>
  <c r="I45" i="16" s="1"/>
  <c r="R34" i="16"/>
  <c r="S34" i="16" s="1"/>
  <c r="O34" i="16" s="1"/>
  <c r="P34" i="16" s="1"/>
  <c r="Q34" i="16"/>
  <c r="I34" i="16" s="1"/>
  <c r="M34" i="16"/>
  <c r="N34" i="16"/>
  <c r="R43" i="16"/>
  <c r="S43" i="16" s="1"/>
  <c r="N43" i="16"/>
  <c r="O43" i="16" s="1"/>
  <c r="P43" i="16" s="1"/>
  <c r="Q43" i="16" s="1"/>
  <c r="I43" i="16" s="1"/>
  <c r="M43" i="16"/>
  <c r="M49" i="12"/>
  <c r="N49" i="12"/>
  <c r="R49" i="12"/>
  <c r="S49" i="12" s="1"/>
  <c r="N50" i="16"/>
  <c r="O50" i="16" s="1"/>
  <c r="P50" i="16" s="1"/>
  <c r="Q50" i="16" s="1"/>
  <c r="I50" i="16" s="1"/>
  <c r="M50" i="16"/>
  <c r="R50" i="16"/>
  <c r="S50" i="16" s="1"/>
  <c r="Q73" i="16"/>
  <c r="I73" i="16" s="1"/>
  <c r="M73" i="16"/>
  <c r="E73" i="16"/>
  <c r="N73" i="16"/>
  <c r="N41" i="16"/>
  <c r="R41" i="16"/>
  <c r="S41" i="16" s="1"/>
  <c r="O41" i="16" s="1"/>
  <c r="P41" i="16" s="1"/>
  <c r="Q41" i="16" s="1"/>
  <c r="I41" i="16" s="1"/>
  <c r="M41" i="16"/>
  <c r="R44" i="16"/>
  <c r="S44" i="16" s="1"/>
  <c r="M63" i="17"/>
  <c r="N63" i="17"/>
  <c r="O63" i="17" s="1"/>
  <c r="P63" i="17" s="1"/>
  <c r="Q63" i="17" s="1"/>
  <c r="I63" i="17" s="1"/>
  <c r="E83" i="16"/>
  <c r="E77" i="16"/>
  <c r="M90" i="12"/>
  <c r="E90" i="12"/>
  <c r="N90" i="12"/>
  <c r="H70" i="17"/>
  <c r="P70" i="12"/>
  <c r="E78" i="16"/>
  <c r="N37" i="12"/>
  <c r="R37" i="12"/>
  <c r="S37" i="12" s="1"/>
  <c r="O37" i="12" s="1"/>
  <c r="P37" i="12" s="1"/>
  <c r="Q37" i="12"/>
  <c r="I37" i="12" s="1"/>
  <c r="M37" i="12"/>
  <c r="R48" i="12"/>
  <c r="S48" i="12" s="1"/>
  <c r="N48" i="12"/>
  <c r="O48" i="12" s="1"/>
  <c r="P48" i="12" s="1"/>
  <c r="Q48" i="12" s="1"/>
  <c r="I48" i="12" s="1"/>
  <c r="M48" i="12"/>
  <c r="E82" i="12"/>
  <c r="P89" i="12"/>
  <c r="O44" i="12"/>
  <c r="P44" i="12" s="1"/>
  <c r="Q44" i="12" s="1"/>
  <c r="I44" i="12" s="1"/>
  <c r="E81" i="16"/>
  <c r="N49" i="16"/>
  <c r="O49" i="16" s="1"/>
  <c r="P49" i="16" s="1"/>
  <c r="Q49" i="16" s="1"/>
  <c r="I49" i="16" s="1"/>
  <c r="R49" i="16"/>
  <c r="S49" i="16" s="1"/>
  <c r="M49" i="16"/>
  <c r="P90" i="12"/>
  <c r="Q90" i="12" s="1"/>
  <c r="H69" i="17"/>
  <c r="N66" i="17"/>
  <c r="O66" i="17" s="1"/>
  <c r="P66" i="17" s="1"/>
  <c r="Q66" i="17" s="1"/>
  <c r="I66" i="17" s="1"/>
  <c r="M66" i="17"/>
  <c r="M47" i="12"/>
  <c r="R47" i="12"/>
  <c r="S47" i="12" s="1"/>
  <c r="N47" i="12"/>
  <c r="N50" i="12"/>
  <c r="M50" i="12"/>
  <c r="R50" i="12"/>
  <c r="S50" i="12" s="1"/>
  <c r="E86" i="12"/>
  <c r="Q38" i="12"/>
  <c r="H38" i="12"/>
  <c r="N38" i="12"/>
  <c r="M38" i="12"/>
  <c r="R38" i="12"/>
  <c r="S38" i="12" s="1"/>
  <c r="O38" i="12" s="1"/>
  <c r="P38" i="12" s="1"/>
  <c r="N35" i="16"/>
  <c r="M35" i="16"/>
  <c r="R35" i="16"/>
  <c r="S35" i="16" s="1"/>
  <c r="O35" i="16" s="1"/>
  <c r="P35" i="16" s="1"/>
  <c r="Q35" i="16"/>
  <c r="I35" i="16" s="1"/>
  <c r="E80" i="16"/>
  <c r="P72" i="12"/>
  <c r="I45" i="17"/>
  <c r="H45" i="17"/>
  <c r="H30" i="17"/>
  <c r="N91" i="16"/>
  <c r="Q91" i="16"/>
  <c r="I91" i="16" s="1"/>
  <c r="E91" i="16"/>
  <c r="M91" i="16"/>
  <c r="R51" i="16"/>
  <c r="S51" i="16" s="1"/>
  <c r="N51" i="16"/>
  <c r="O51" i="16" s="1"/>
  <c r="P51" i="16" s="1"/>
  <c r="Q51" i="16" s="1"/>
  <c r="I51" i="16" s="1"/>
  <c r="M51" i="16"/>
  <c r="I32" i="12"/>
  <c r="N54" i="12"/>
  <c r="R54" i="12"/>
  <c r="S54" i="12" s="1"/>
  <c r="O54" i="12" s="1"/>
  <c r="P54" i="12" s="1"/>
  <c r="Q54" i="12" s="1"/>
  <c r="M54" i="12"/>
  <c r="N91" i="12"/>
  <c r="H91" i="12"/>
  <c r="E91" i="12"/>
  <c r="Q91" i="12"/>
  <c r="I91" i="12" s="1"/>
  <c r="M91" i="12"/>
  <c r="E86" i="16"/>
  <c r="M36" i="12"/>
  <c r="H36" i="12"/>
  <c r="N36" i="12"/>
  <c r="R36" i="12"/>
  <c r="S36" i="12" s="1"/>
  <c r="O36" i="12" s="1"/>
  <c r="P36" i="12" s="1"/>
  <c r="Q36" i="12"/>
  <c r="N47" i="16"/>
  <c r="O47" i="16" s="1"/>
  <c r="P47" i="16" s="1"/>
  <c r="Q47" i="16" s="1"/>
  <c r="I47" i="16" s="1"/>
  <c r="R47" i="16"/>
  <c r="S47" i="16" s="1"/>
  <c r="M47" i="16"/>
  <c r="R46" i="16"/>
  <c r="S46" i="16" s="1"/>
  <c r="M46" i="16"/>
  <c r="Q46" i="16"/>
  <c r="I46" i="16" s="1"/>
  <c r="N46" i="16"/>
  <c r="Q70" i="16"/>
  <c r="I70" i="16" s="1"/>
  <c r="E70" i="16"/>
  <c r="N70" i="16"/>
  <c r="M70" i="16"/>
  <c r="H70" i="16"/>
  <c r="P89" i="16"/>
  <c r="Q89" i="16" s="1"/>
  <c r="I90" i="12" l="1"/>
  <c r="H90" i="12"/>
  <c r="I90" i="16"/>
  <c r="H90" i="16"/>
  <c r="I54" i="12"/>
  <c r="H54" i="12"/>
  <c r="I33" i="16"/>
  <c r="Q58" i="16"/>
  <c r="E11" i="16" s="1"/>
  <c r="E24" i="7" s="1"/>
  <c r="H33" i="16"/>
  <c r="I89" i="16"/>
  <c r="H89" i="16"/>
  <c r="I35" i="12"/>
  <c r="H35" i="12"/>
  <c r="M83" i="16"/>
  <c r="N83" i="16"/>
  <c r="O83" i="16" s="1"/>
  <c r="P83" i="16" s="1"/>
  <c r="Q83" i="16" s="1"/>
  <c r="I83" i="16" s="1"/>
  <c r="M78" i="12"/>
  <c r="N78" i="12"/>
  <c r="O78" i="12" s="1"/>
  <c r="P78" i="12" s="1"/>
  <c r="Q78" i="12" s="1"/>
  <c r="I78" i="12" s="1"/>
  <c r="N82" i="12"/>
  <c r="O82" i="12" s="1"/>
  <c r="P82" i="12" s="1"/>
  <c r="Q82" i="12" s="1"/>
  <c r="I82" i="12" s="1"/>
  <c r="M82" i="12"/>
  <c r="N82" i="16"/>
  <c r="O82" i="16" s="1"/>
  <c r="P82" i="16" s="1"/>
  <c r="Q82" i="16" s="1"/>
  <c r="I82" i="16" s="1"/>
  <c r="M82" i="16"/>
  <c r="H37" i="16"/>
  <c r="H89" i="12"/>
  <c r="M85" i="16"/>
  <c r="N85" i="16"/>
  <c r="O85" i="16" s="1"/>
  <c r="P85" i="16" s="1"/>
  <c r="Q85" i="16" s="1"/>
  <c r="I85" i="16" s="1"/>
  <c r="N81" i="16"/>
  <c r="O81" i="16" s="1"/>
  <c r="P81" i="16" s="1"/>
  <c r="Q81" i="16" s="1"/>
  <c r="I81" i="16" s="1"/>
  <c r="M81" i="16"/>
  <c r="I55" i="16"/>
  <c r="H55" i="16"/>
  <c r="H72" i="12"/>
  <c r="I72" i="17"/>
  <c r="C18" i="17" s="1"/>
  <c r="N81" i="12"/>
  <c r="O81" i="12" s="1"/>
  <c r="P81" i="12" s="1"/>
  <c r="Q81" i="12" s="1"/>
  <c r="I81" i="12" s="1"/>
  <c r="M81" i="12"/>
  <c r="N76" i="12"/>
  <c r="O76" i="12" s="1"/>
  <c r="P76" i="12" s="1"/>
  <c r="Q76" i="12" s="1"/>
  <c r="I76" i="12" s="1"/>
  <c r="M76" i="12"/>
  <c r="I70" i="12"/>
  <c r="H35" i="16"/>
  <c r="H36" i="16"/>
  <c r="M76" i="16"/>
  <c r="N76" i="16"/>
  <c r="O76" i="16" s="1"/>
  <c r="P76" i="16" s="1"/>
  <c r="Q76" i="16" s="1"/>
  <c r="I76" i="16" s="1"/>
  <c r="N83" i="12"/>
  <c r="O83" i="12" s="1"/>
  <c r="P83" i="12" s="1"/>
  <c r="Q83" i="12" s="1"/>
  <c r="I83" i="12" s="1"/>
  <c r="M83" i="12"/>
  <c r="Q72" i="17"/>
  <c r="C11" i="17" s="1"/>
  <c r="H37" i="12"/>
  <c r="O50" i="12"/>
  <c r="P50" i="12" s="1"/>
  <c r="Q50" i="12" s="1"/>
  <c r="I50" i="12" s="1"/>
  <c r="H38" i="16"/>
  <c r="I54" i="16"/>
  <c r="H54" i="16"/>
  <c r="M86" i="16"/>
  <c r="N86" i="16"/>
  <c r="O86" i="16" s="1"/>
  <c r="P86" i="16" s="1"/>
  <c r="Q86" i="16" s="1"/>
  <c r="I86" i="16" s="1"/>
  <c r="M78" i="16"/>
  <c r="N78" i="16"/>
  <c r="O78" i="16" s="1"/>
  <c r="P78" i="16" s="1"/>
  <c r="Q78" i="16" s="1"/>
  <c r="I78" i="16" s="1"/>
  <c r="O46" i="12"/>
  <c r="P46" i="12" s="1"/>
  <c r="Q46" i="12" s="1"/>
  <c r="I46" i="12" s="1"/>
  <c r="N84" i="12"/>
  <c r="O84" i="12" s="1"/>
  <c r="P84" i="12" s="1"/>
  <c r="Q84" i="12" s="1"/>
  <c r="I84" i="12" s="1"/>
  <c r="M84" i="12"/>
  <c r="N79" i="12"/>
  <c r="O79" i="12" s="1"/>
  <c r="P79" i="12" s="1"/>
  <c r="Q79" i="12" s="1"/>
  <c r="I79" i="12" s="1"/>
  <c r="M79" i="12"/>
  <c r="M84" i="16"/>
  <c r="N84" i="16"/>
  <c r="O84" i="16" s="1"/>
  <c r="P84" i="16" s="1"/>
  <c r="Q84" i="16" s="1"/>
  <c r="I84" i="16" s="1"/>
  <c r="M79" i="16"/>
  <c r="N79" i="16"/>
  <c r="O79" i="16" s="1"/>
  <c r="P79" i="16" s="1"/>
  <c r="Q79" i="16" s="1"/>
  <c r="I79" i="16" s="1"/>
  <c r="D22" i="17"/>
  <c r="I33" i="7"/>
  <c r="I69" i="16"/>
  <c r="I38" i="12"/>
  <c r="I36" i="12"/>
  <c r="I58" i="12" s="1"/>
  <c r="D21" i="12" s="1"/>
  <c r="H91" i="16"/>
  <c r="N86" i="12"/>
  <c r="O86" i="12" s="1"/>
  <c r="P86" i="12" s="1"/>
  <c r="Q86" i="12" s="1"/>
  <c r="I86" i="12" s="1"/>
  <c r="M86" i="12"/>
  <c r="M77" i="16"/>
  <c r="N77" i="16"/>
  <c r="O77" i="16" s="1"/>
  <c r="P77" i="16" s="1"/>
  <c r="Q77" i="16" s="1"/>
  <c r="I77" i="16" s="1"/>
  <c r="H73" i="16"/>
  <c r="O49" i="12"/>
  <c r="P49" i="12" s="1"/>
  <c r="Q49" i="12" s="1"/>
  <c r="I49" i="12" s="1"/>
  <c r="H34" i="16"/>
  <c r="H72" i="16"/>
  <c r="M80" i="16"/>
  <c r="N80" i="16"/>
  <c r="O80" i="16" s="1"/>
  <c r="P80" i="16" s="1"/>
  <c r="Q80" i="16" s="1"/>
  <c r="I80" i="16" s="1"/>
  <c r="I58" i="16"/>
  <c r="E21" i="16" s="1"/>
  <c r="D33" i="7" l="1"/>
  <c r="Q93" i="12"/>
  <c r="B11" i="12" s="1"/>
  <c r="B24" i="7" s="1"/>
  <c r="Q58" i="12"/>
  <c r="D11" i="12" s="1"/>
  <c r="D24" i="7" s="1"/>
  <c r="M24" i="7" s="1"/>
  <c r="I93" i="12"/>
  <c r="B21" i="12" s="1"/>
  <c r="B33" i="7" s="1"/>
  <c r="L33" i="7" s="1"/>
  <c r="I93" i="16"/>
  <c r="C21" i="16" s="1"/>
  <c r="C33" i="7" s="1"/>
  <c r="Q93" i="16"/>
  <c r="C11" i="16" s="1"/>
  <c r="C24" i="7" s="1"/>
  <c r="E24" i="16"/>
  <c r="E33" i="7"/>
  <c r="M33" i="7" s="1"/>
  <c r="L24" i="7" l="1"/>
  <c r="D2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 xml:space="preserve">There may be other low quality feeds, but here are concerned with the single selected high quality feed
</t>
        </r>
      </text>
    </comment>
    <comment ref="A9" authorId="0" shapeId="0" xr:uid="{00000000-0006-0000-0000-000002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 xml:space="preserve">May be achieved by special links outside the infrastructure (uplink)
</t>
        </r>
      </text>
    </comment>
    <comment ref="A13" authorId="0" shapeId="0" xr:uid="{00000000-0006-0000-0000-000003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 xml:space="preserve">This currently adds load in the network column of the spreadsheet.  A future version will separate out the local from the network load.
</t>
        </r>
      </text>
    </comment>
    <comment ref="A35" authorId="0" shapeId="0" xr:uid="{00000000-0006-0000-0000-000004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 xml:space="preserve">Local information
</t>
        </r>
      </text>
    </comment>
    <comment ref="A48" authorId="0" shapeId="0" xr:uid="{00000000-0006-0000-0000-000005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>Local communications, cannot quantify yet</t>
        </r>
      </text>
    </comment>
    <comment ref="A52" authorId="0" shapeId="0" xr:uid="{00000000-0006-0000-0000-000006000000}">
      <text>
        <r>
          <rPr>
            <b/>
            <sz val="8"/>
            <color indexed="8"/>
            <rFont val="Tahoma"/>
            <family val="2"/>
            <charset val="1"/>
          </rPr>
          <t xml:space="preserve">Dave C-L:
</t>
        </r>
        <r>
          <rPr>
            <sz val="8"/>
            <color indexed="8"/>
            <rFont val="Tahoma"/>
            <family val="2"/>
            <charset val="1"/>
          </rPr>
          <t xml:space="preserve">Only the interoperability aspect is important for this matrix.  The users will be included in the users per cell above
</t>
        </r>
      </text>
    </comment>
  </commentList>
</comments>
</file>

<file path=xl/sharedStrings.xml><?xml version="1.0" encoding="utf-8"?>
<sst xmlns="http://schemas.openxmlformats.org/spreadsheetml/2006/main" count="1312" uniqueCount="378">
  <si>
    <t>Type of application + services</t>
  </si>
  <si>
    <t>throughput p/s per session</t>
  </si>
  <si>
    <t>use per month per user</t>
  </si>
  <si>
    <t>Number of users</t>
  </si>
  <si>
    <t>mobility (using while moving)</t>
  </si>
  <si>
    <t xml:space="preserve">quality of experience (can there be a hiccup in the connection) </t>
  </si>
  <si>
    <t>Availability/start-up time</t>
  </si>
  <si>
    <t>timeliness/delay in delivering the data (high=no delay)</t>
  </si>
  <si>
    <t>continuous operational availability (mission critical level)</t>
  </si>
  <si>
    <t>peripherals for field units</t>
  </si>
  <si>
    <t>necessary screen for field units</t>
  </si>
  <si>
    <t>security (confidential + integrity)</t>
  </si>
  <si>
    <t>group calls + broadcast</t>
  </si>
  <si>
    <t>urgentie to introduce</t>
  </si>
  <si>
    <t>LOCATION DATA</t>
  </si>
  <si>
    <t>A(V)LS data to CCC (persons + vehicles positions)</t>
  </si>
  <si>
    <t>low</t>
  </si>
  <si>
    <t>high</t>
  </si>
  <si>
    <t>medium</t>
  </si>
  <si>
    <t>ready</t>
  </si>
  <si>
    <t>modem/gps receiver/router</t>
  </si>
  <si>
    <t>none</t>
  </si>
  <si>
    <t>no</t>
  </si>
  <si>
    <t>now</t>
  </si>
  <si>
    <t>A(V)LS data return</t>
  </si>
  <si>
    <t>modem/gps receiver</t>
  </si>
  <si>
    <t>graphic</t>
  </si>
  <si>
    <t>yes, small + big groups</t>
  </si>
  <si>
    <t>short (partly already in use)</t>
  </si>
  <si>
    <t>MULTI MEDIA</t>
  </si>
  <si>
    <t>Video from/to CCC for following + intervention</t>
  </si>
  <si>
    <t>medium (emergency vehicles)</t>
  </si>
  <si>
    <t>ready when vehicle is ready</t>
  </si>
  <si>
    <t>medium (has to be in line with speech; max 1 or 2 seconds)</t>
  </si>
  <si>
    <t>modem/router</t>
  </si>
  <si>
    <t>none by sending; graphics when receiving</t>
  </si>
  <si>
    <t>yes, medium number</t>
  </si>
  <si>
    <t>Low quality additional feeds</t>
  </si>
  <si>
    <t>low-medium (depending on quallity)</t>
  </si>
  <si>
    <t>low (but more than above)</t>
  </si>
  <si>
    <t>medium (high on hdd)</t>
  </si>
  <si>
    <t>low (mostly enough time to switch on)</t>
  </si>
  <si>
    <t>yes, small number</t>
  </si>
  <si>
    <t>medium (partly already in use)</t>
  </si>
  <si>
    <t>Video on location (disaster or event area) to and from control room - high quality</t>
  </si>
  <si>
    <t>Take along on ad hoc basis</t>
  </si>
  <si>
    <t>high; availability at Golden Hour essential</t>
  </si>
  <si>
    <t>graphic (if receiving also)</t>
  </si>
  <si>
    <t>yes, low number</t>
  </si>
  <si>
    <t>now (partly already in use)</t>
  </si>
  <si>
    <t>Video on location (disaster or event area) to and from control room - low quality</t>
  </si>
  <si>
    <t>Video on location (disaster or event area) for local use</t>
  </si>
  <si>
    <t>medium - high</t>
  </si>
  <si>
    <t>Video conferencing operations</t>
  </si>
  <si>
    <t>medium (high on hdd)/priority needed</t>
  </si>
  <si>
    <t>low (but medium/high if used in crisises)</t>
  </si>
  <si>
    <t>special equipment</t>
  </si>
  <si>
    <t>long</t>
  </si>
  <si>
    <t>Non real time recorded video transmission</t>
  </si>
  <si>
    <t>low (but high when using in cars)</t>
  </si>
  <si>
    <t>Photo broadcast</t>
  </si>
  <si>
    <t>PDA/Smartphone</t>
  </si>
  <si>
    <t>yes, big groups</t>
  </si>
  <si>
    <t>Photo to selected group (e.g. based on location)</t>
  </si>
  <si>
    <t>OFFICE APPLICATIONS</t>
  </si>
  <si>
    <t>PDA PIMsync</t>
  </si>
  <si>
    <t>Mobile workspace + (incl public internet)</t>
  </si>
  <si>
    <t>laptop or tablet</t>
  </si>
  <si>
    <t>DOWNLOAD OPERATIONAL INFORMATION</t>
  </si>
  <si>
    <t>Incident information download (text + images) from CCC to fieldunits + Netcentric working</t>
  </si>
  <si>
    <t>PDA</t>
  </si>
  <si>
    <t>medium (partly already in use for small messages)</t>
  </si>
  <si>
    <t>ANPR update hit list</t>
  </si>
  <si>
    <t>PDA/laptop</t>
  </si>
  <si>
    <t>text</t>
  </si>
  <si>
    <t>Download maps with included information to field units</t>
  </si>
  <si>
    <t>medium / high at confidential applications</t>
  </si>
  <si>
    <t>yes</t>
  </si>
  <si>
    <t>Command &amp; control information incl. task management + briefings</t>
  </si>
  <si>
    <t>medium (high when also operational task information)</t>
  </si>
  <si>
    <t>text/graphic</t>
  </si>
  <si>
    <t>UPLOAD OPERATIONAL INFORMATION</t>
  </si>
  <si>
    <t>Incident information upload (text + images) to CCC + Netcentric working</t>
  </si>
  <si>
    <t>Status information + location</t>
  </si>
  <si>
    <t>medium (during incidents high)</t>
  </si>
  <si>
    <t>radio/PDA/laptop</t>
  </si>
  <si>
    <t>medium (high on busy roads)</t>
  </si>
  <si>
    <t>high (fixed equipment is constantly on)</t>
  </si>
  <si>
    <t>low, but growing</t>
  </si>
  <si>
    <t>Fixed + high when using driving</t>
  </si>
  <si>
    <t>fixed camera's low. If operational in cars medium</t>
  </si>
  <si>
    <t>graphic in cars</t>
  </si>
  <si>
    <t>Forward scanned documents</t>
  </si>
  <si>
    <t>Reporting incl. pictures etc</t>
  </si>
  <si>
    <t>Upload maps + schemes with included information</t>
  </si>
  <si>
    <t>Patient monitoring (ECC) snapshot to hospital</t>
  </si>
  <si>
    <t>not applicable</t>
  </si>
  <si>
    <t>Patient monitoring (ECC) real time monitoring to hospital</t>
  </si>
  <si>
    <t xml:space="preserve">Monitoring status of security worker (drop detection, stress level, carbon monoxide etc)
</t>
  </si>
  <si>
    <t>Probably partially fire department</t>
  </si>
  <si>
    <t>ONLINE DATA BASE ENQUIRY</t>
  </si>
  <si>
    <t>Operational data base search (own + external)</t>
  </si>
  <si>
    <t>Remote medical database services</t>
  </si>
  <si>
    <t>low (mainly ambulance cars)</t>
  </si>
  <si>
    <t>ANPR checking number plate live on demand</t>
  </si>
  <si>
    <t>Biometric (eg fingerprint) check</t>
  </si>
  <si>
    <t>low; high on the train</t>
  </si>
  <si>
    <t>PDA-like device</t>
  </si>
  <si>
    <t>hit/no hit</t>
  </si>
  <si>
    <t>Cargo data</t>
  </si>
  <si>
    <t>Crash Recovery System (asking information on the spot)</t>
  </si>
  <si>
    <t>low (mainly fire trucks)</t>
  </si>
  <si>
    <t>Crash Recovery System (update to vehicles from data base)</t>
  </si>
  <si>
    <t>medium (fire truck in use can receive a little later)</t>
  </si>
  <si>
    <t>short</t>
  </si>
  <si>
    <t>MISCELLANEOUS</t>
  </si>
  <si>
    <t>Software update online</t>
  </si>
  <si>
    <t>medium (it has to be certain everyone receives, but a bit later is acceptable)</t>
  </si>
  <si>
    <t>low: it has to be certain everyone receives, but a bit later is acceptable</t>
  </si>
  <si>
    <t>GIS maps updates</t>
  </si>
  <si>
    <t>none at permanent static sensors; high with applications in/on cars</t>
  </si>
  <si>
    <t>medium for controll processes; low while gathering information; high at time-critical applications</t>
  </si>
  <si>
    <t>modem</t>
  </si>
  <si>
    <t>depends on kind of sensor application</t>
  </si>
  <si>
    <t>Hotspot on disaster or event area (e.g in mobile communication centre)</t>
  </si>
  <si>
    <t>extreem high</t>
  </si>
  <si>
    <t>have to be installed</t>
  </si>
  <si>
    <t>Front office - back office applicaties - form filling online with backoffice system etc</t>
  </si>
  <si>
    <t>low (medium if graphics is included)</t>
  </si>
  <si>
    <t>Alarming / paging</t>
  </si>
  <si>
    <t>pager</t>
  </si>
  <si>
    <t>Traffic management system: information on road situations to units</t>
  </si>
  <si>
    <t>Connectivity of abroad assigned force to local ccc</t>
  </si>
  <si>
    <t>SAT COM</t>
  </si>
  <si>
    <t>low:&lt;10x</t>
  </si>
  <si>
    <t>low:&lt; 20%</t>
  </si>
  <si>
    <t>short: &lt;2 years</t>
  </si>
  <si>
    <t>medium:10-30x</t>
  </si>
  <si>
    <t>medium: 20-70%</t>
  </si>
  <si>
    <t>medium: 2-5 years</t>
  </si>
  <si>
    <t>high:&gt;30x</t>
  </si>
  <si>
    <t>high:&gt;70%</t>
  </si>
  <si>
    <t>long: &gt;5 years</t>
  </si>
  <si>
    <t>Most important parameter for this application</t>
  </si>
  <si>
    <t>BxCxD= network capacity indication</t>
  </si>
  <si>
    <t>Second important parameter for this application</t>
  </si>
  <si>
    <t>Third important parameter for this application</t>
  </si>
  <si>
    <t>Spectrum efficiency average over cell</t>
  </si>
  <si>
    <t>bps/Hz</t>
  </si>
  <si>
    <t>MHz</t>
  </si>
  <si>
    <t>Spectrum required (MHz):</t>
  </si>
  <si>
    <t>DL</t>
  </si>
  <si>
    <t>UL</t>
  </si>
  <si>
    <t>kHz</t>
  </si>
  <si>
    <t>Uplink</t>
  </si>
  <si>
    <t>Downlink</t>
  </si>
  <si>
    <t>kbps</t>
  </si>
  <si>
    <t>Authomatic telemetrics incl remote controlled devices + information from static sensors</t>
  </si>
  <si>
    <t>Video for nomadic observation</t>
  </si>
  <si>
    <t>ANPR or speed control automatic upload to data base incl. pictures (nomadic cameras + from vehicles)</t>
  </si>
  <si>
    <t xml:space="preserve">Transaction per min      per user (peak) </t>
  </si>
  <si>
    <t>1st incident (@ cell edge)</t>
  </si>
  <si>
    <t>(average over cell)</t>
  </si>
  <si>
    <t>Incident Scene 1 Size:</t>
  </si>
  <si>
    <t>Incident Scene 1 Size (S/M/L/VL):</t>
  </si>
  <si>
    <t>Incident Scene 2 Size (S/M/L/VL):</t>
  </si>
  <si>
    <t>Two Incident Scenes:</t>
  </si>
  <si>
    <t>M</t>
  </si>
  <si>
    <t>L</t>
  </si>
  <si>
    <t>Total Spectrum Needed:</t>
  </si>
  <si>
    <t>(all users)</t>
  </si>
  <si>
    <t>Total Data Throughput:</t>
  </si>
  <si>
    <t>Emergency/Incident scenes:</t>
  </si>
  <si>
    <t>Normal peak busy hour:</t>
  </si>
  <si>
    <t>Notes:</t>
  </si>
  <si>
    <t>2nd incident (@ median location)</t>
  </si>
  <si>
    <t>Case</t>
  </si>
  <si>
    <t>UL avg. SE</t>
  </si>
  <si>
    <t>DL avg. SE</t>
  </si>
  <si>
    <t>UL cell edge</t>
  </si>
  <si>
    <t>DL cell edge</t>
  </si>
  <si>
    <t>UL median</t>
  </si>
  <si>
    <t>DL median</t>
  </si>
  <si>
    <t>Spectrum Efficiency Data:</t>
  </si>
  <si>
    <t>2x2 MIMO FDD</t>
  </si>
  <si>
    <t>ISD of 4.3km used (2.5km cell edge)</t>
  </si>
  <si>
    <t>4.3km ISD (2.5km cell radius) assumed</t>
  </si>
  <si>
    <t>suburban propagation modeling shown</t>
  </si>
  <si>
    <t>S</t>
  </si>
  <si>
    <t>DL group calls (MBSFN) supported</t>
  </si>
  <si>
    <t>Utilized Spectrum efficiency data</t>
  </si>
  <si>
    <t>Case:</t>
  </si>
  <si>
    <t>System Environment (U/S/R):</t>
  </si>
  <si>
    <t>In-Building Coverage (Y/N):</t>
  </si>
  <si>
    <t>N</t>
  </si>
  <si>
    <t>proportional fair scheduling assumed</t>
  </si>
  <si>
    <t xml:space="preserve">MMSE Receiver w/IRC assumed </t>
  </si>
  <si>
    <t>correlated log normal shadowing assumed at incident scene</t>
  </si>
  <si>
    <t>Time-averaged user throughputs assumed</t>
  </si>
  <si>
    <t>Blended spectrum efficiency model assumed</t>
  </si>
  <si>
    <t>EPA5 channel utilized for incident scene</t>
  </si>
  <si>
    <t>video applications assumed to throttle down when channel-limited</t>
  </si>
  <si>
    <t>LTE Release 9 feature set assumed unless otherwise noted</t>
  </si>
  <si>
    <t>fractional power control utilized</t>
  </si>
  <si>
    <t>urban modeling, street-level coverage, 97.5% reliability</t>
  </si>
  <si>
    <t>suburban modeling, street-level coverage, 97.5% reliability</t>
  </si>
  <si>
    <t>rural modeling, street-level coverage, 97.5% reliability</t>
  </si>
  <si>
    <t>urban modeling, in-bldg. coverage, 97.5% reliability</t>
  </si>
  <si>
    <t>suburban modeling, in-bldg. coverage, 97.5% reliability</t>
  </si>
  <si>
    <t>rural modeling, in-bldg. coverage, 97.5% reliability</t>
  </si>
  <si>
    <t>UMa model assumed for uniform background traffic</t>
  </si>
  <si>
    <t>Incident Scene 2 Size:</t>
  </si>
  <si>
    <t>(from first page)</t>
  </si>
  <si>
    <t>VL</t>
  </si>
  <si>
    <t>Y</t>
  </si>
  <si>
    <t>(uniform incident placement within cell, e.g., at 0.707 normalized radius)</t>
  </si>
  <si>
    <t>(average throughput/Hz/sector at cell edge)</t>
  </si>
  <si>
    <t>Explicit Matlab incident scene modeling used for non-avg. SE values</t>
  </si>
  <si>
    <t>U</t>
  </si>
  <si>
    <t>R</t>
  </si>
  <si>
    <t>prop. model</t>
  </si>
  <si>
    <t>in-bldg.</t>
  </si>
  <si>
    <t>Applications/services</t>
  </si>
  <si>
    <t>Downlink:</t>
  </si>
  <si>
    <t>SCENE TELEMETRY</t>
  </si>
  <si>
    <t>Victim biometric data (e.g., vitals, etc.) to remote CCC</t>
  </si>
  <si>
    <t>Operational database search (own + external)</t>
  </si>
  <si>
    <t>Identity data (e.g., photo, fingerprint) check</t>
  </si>
  <si>
    <t>MBSFN cell edge</t>
  </si>
  <si>
    <t>MBSFN median</t>
  </si>
  <si>
    <t>MBSFN avg.</t>
  </si>
  <si>
    <t>MBSFN Spectrum efficiency average over cell</t>
  </si>
  <si>
    <t>(5 RBs)</t>
  </si>
  <si>
    <t>(10 RBs)</t>
  </si>
  <si>
    <t>Incident information download (status, instructions, etc.) from CCC to field units</t>
  </si>
  <si>
    <t>Incident information data download (maps, images, etc.) from CCC to field units</t>
  </si>
  <si>
    <t>TOTALS:</t>
  </si>
  <si>
    <t>Uplink:</t>
  </si>
  <si>
    <t>Downlink data per transaction (incl. IP overhead) (bytes)</t>
  </si>
  <si>
    <t>Average Downlink users per cell/sector (emergency)</t>
  </si>
  <si>
    <t>Average Groups per cell/sector (vs. users)</t>
  </si>
  <si>
    <t>AP Broadcast video (e.g., aerial video, etc.) to First Responders on scene (high quality VGA)</t>
  </si>
  <si>
    <t>STREAMING MULTIMEDIA</t>
  </si>
  <si>
    <t>Average Downlink Spectrum Requested per stream (emergency) KHz</t>
  </si>
  <si>
    <t>Total Average Downlink Spectrum Requested (emergency) KHz</t>
  </si>
  <si>
    <t>(data sent to squad leaders)</t>
  </si>
  <si>
    <t>Total Downlink load (peak) kbps</t>
  </si>
  <si>
    <t>MBSFN utilized (else unicast)</t>
  </si>
  <si>
    <t>Requested Downlink load (peak) per stream kbps</t>
  </si>
  <si>
    <t>Average Transaction Length (implies latency) (secs/min)</t>
  </si>
  <si>
    <t>Average Downlink Spectral Requirement Utilized per Service (emergency) KHz</t>
  </si>
  <si>
    <t>Average Uplink users per cell/sector (emergency)</t>
  </si>
  <si>
    <t>Uplink data per transaction (incl. IP overhead) (bytes)</t>
  </si>
  <si>
    <t>Requested Uplink load (peak) per stream kbps</t>
  </si>
  <si>
    <t>Total Uplink load (peak) kbps</t>
  </si>
  <si>
    <t>Average Uplink Spectrum Requested per stream (emergency) KHz</t>
  </si>
  <si>
    <t>Total Average Uplink Spectrum Requested (emergency) KHz</t>
  </si>
  <si>
    <t>Average Uplink Spectral Requirement Utilized per Service (emergency) KHz</t>
  </si>
  <si>
    <t>Large</t>
  </si>
  <si>
    <t>Fixed Surveillance Feeds (e.g., traffic cams, bldg. cams, etc.) to field officers (medium quality QVGA)</t>
  </si>
  <si>
    <t>Nomadic video feeds to base (high quality VGA)</t>
  </si>
  <si>
    <t>(assume 1/2 of utilized feeds coming from sector)</t>
  </si>
  <si>
    <t>(scene video from vehicles)</t>
  </si>
  <si>
    <t>KHz</t>
  </si>
  <si>
    <t>Blended spectral efficiency model utilized</t>
  </si>
  <si>
    <t>Very Large</t>
  </si>
  <si>
    <t>Medium</t>
  </si>
  <si>
    <t>Small</t>
  </si>
  <si>
    <t>(effectively forces HQ video to MQ for large incidents)</t>
  </si>
  <si>
    <t>(effectively forces MQ video to LQ for large incidents)</t>
  </si>
  <si>
    <t>(Make any usage modifications here…)</t>
  </si>
  <si>
    <t>Nominal Downlink streaming bit rate
(kbps)</t>
  </si>
  <si>
    <t>Nominal Uplink streaming bit rate
(kbps)</t>
  </si>
  <si>
    <t>UL spectrum cap per connection / service</t>
  </si>
  <si>
    <t>DL spectrum cap per connection / service</t>
  </si>
  <si>
    <t>Average Uplink streams per cell/sector (emergency)</t>
  </si>
  <si>
    <t>(30fr/sec 640x480 res.)</t>
  </si>
  <si>
    <t>(30fr/sec 320x240 res.)</t>
  </si>
  <si>
    <t>Perf. Notes:</t>
  </si>
  <si>
    <t>App. Notes:</t>
  </si>
  <si>
    <t>(10 fr/sec 240x160 small device disp.)</t>
  </si>
  <si>
    <t>(can split feeds to get higher stream t-put)</t>
  </si>
  <si>
    <t>Average Incident Spectral Efficiency</t>
  </si>
  <si>
    <t>(could be offloaded to DM network)</t>
  </si>
  <si>
    <t>Victim biometric data (e.g., vitals, etc.) to base/hosp.</t>
  </si>
  <si>
    <t>(can rate limit based on acc. latency)</t>
  </si>
  <si>
    <t>(access rates can be higher dep. on req. timing)</t>
  </si>
  <si>
    <t>(can further rate limit based on acc. latency)</t>
  </si>
  <si>
    <t>(access rates can be higher dep. on timing)</t>
  </si>
  <si>
    <t>Average Data throughput requirements:</t>
  </si>
  <si>
    <t>Average Spectrum Needs:</t>
  </si>
  <si>
    <t>Average Spectrum efficiency at 1st incident @ cell edge</t>
  </si>
  <si>
    <t>Average Spectrum efficiency at 2nd incident @ median location</t>
  </si>
  <si>
    <t>Average MBSFN Spectrum efficiency at 1st incident @ cell edge</t>
  </si>
  <si>
    <t>Average MBSFN Spectrum efficiency at 2nd incident @ median location</t>
  </si>
  <si>
    <t>Fixed Surveillance Feeds to base (medium quality QVGA)</t>
  </si>
  <si>
    <t>(Do not modify values here)</t>
  </si>
  <si>
    <t>Prioritized shared high speed internet access (e.g., hotspot) at incident scene</t>
  </si>
  <si>
    <t>Prioritized mid-speed internet access (e.g., hotspot) at incident scene</t>
  </si>
  <si>
    <t>Prioritized low-speed internet access (e.g., hotspot) at incident scene</t>
  </si>
  <si>
    <t>Total Average Downlink load (emergency) kbps</t>
  </si>
  <si>
    <t>Total Average Uplink load (emergency) kbps</t>
  </si>
  <si>
    <t>Equipment Data (e.g., shots fired, air tank level, fire hose nozzle pressure, etc.) to remote CCC</t>
  </si>
  <si>
    <t>(each could be geared for particular use case)</t>
  </si>
  <si>
    <t>Prioritized shared mid-speed internet access (e.g., hotspot) at incident scene</t>
  </si>
  <si>
    <t>(each user has different IP addr. on network)</t>
  </si>
  <si>
    <t>Transaction Duty Cycle (per user)</t>
  </si>
  <si>
    <t>Average Delivered Downlink bit rate per stream Incident 1 (kbps)</t>
  </si>
  <si>
    <t>Average Delivered Uplink bit rate per stream Incident 1 (kbps)</t>
  </si>
  <si>
    <t>Total Average Delivered Downlink bit rate Incident 1 (kbps)</t>
  </si>
  <si>
    <t>Total Average Delivered Uplink bit rate Incident 1 (kbps)</t>
  </si>
  <si>
    <t>Effective Spectral Efficiency:</t>
  </si>
  <si>
    <t xml:space="preserve">                      </t>
  </si>
  <si>
    <t>(situational awareness only - 4 bundled 128kbps feeds)</t>
  </si>
  <si>
    <t>General roaming nomadic video feed from incident area to field (high quality VGA)</t>
  </si>
  <si>
    <t>MISCELLANEOUS (Bundled Services)</t>
  </si>
  <si>
    <t>Location data to commander/remote command center (A(V)LS persons + vehicles positions)</t>
  </si>
  <si>
    <t>(updates every 2 seconds)</t>
  </si>
  <si>
    <t>(could also be on alt. network)</t>
  </si>
  <si>
    <t>Incident Scene video feed (2nd angle/loc.) to commander / remote command center (med. quality)</t>
  </si>
  <si>
    <t>Incident Scene video feed to commander / remote command center (high quality VGA)</t>
  </si>
  <si>
    <t>User Input:</t>
  </si>
  <si>
    <t>Computed Estimates:</t>
  </si>
  <si>
    <t>Location data to base (A(V)LS persons + vehicles positions)</t>
  </si>
  <si>
    <t>Nomadic Robotic Sensor Data from field</t>
  </si>
  <si>
    <t>Equipment Data (e.g., fire hose nozzle pressure, shots fired, etc.) from field</t>
  </si>
  <si>
    <t>(multiple connections would be needed)</t>
  </si>
  <si>
    <t>(must utilize much lower frame rates to maintain res.)</t>
  </si>
  <si>
    <t>Incident Scene video entry team feeds to base (low quality HQVGA)</t>
  </si>
  <si>
    <t>Incident Scene video feeds to base (med. quality QVGA)</t>
  </si>
  <si>
    <t>Incident information status data fed to base / command</t>
  </si>
  <si>
    <t xml:space="preserve">Incident scene data upload (e.g., still photos, fingerprints, etc.) </t>
  </si>
  <si>
    <t>Remote medical database patient data upload</t>
  </si>
  <si>
    <t>ANPR checking number plate feedback</t>
  </si>
  <si>
    <t>Identity data download (e.g., photo, fingerprint) check</t>
  </si>
  <si>
    <t>Entry team bundled video feeds to commander / remote command center and field units (4 128kbps low quality HQVGA feeds)</t>
  </si>
  <si>
    <t>First Responder biometric data (e.g., entry team vitals, etc.) to base</t>
  </si>
  <si>
    <t>First Responder biometric data (e.g., entry team vitals, etc.) to remote CCC</t>
  </si>
  <si>
    <t>Non-real-time Video clip upload to base (60 secs. of H.264 VGA)</t>
  </si>
  <si>
    <t>Prioritized shared high speed internet access (e.g., hotspot) upload at incident scene</t>
  </si>
  <si>
    <t>Streaming video conference services</t>
  </si>
  <si>
    <t>(Make any usage modifications here…  May be Incident-specific)</t>
  </si>
  <si>
    <t>(other scene MC audio comms handled on LMR system)</t>
  </si>
  <si>
    <t>(not very feasible at cell edge)</t>
  </si>
  <si>
    <t>(mostly LQ video at cell edge, or very low frame rates)</t>
  </si>
  <si>
    <t>Robotic unit control and command from CCC (secure IP based, excl. video)</t>
  </si>
  <si>
    <t>Aggregated First Responder biometric data (e.g., entry team vitals, etc.) to remote CCC</t>
  </si>
  <si>
    <t>Aggregated Victim biometric data (e.g., vitals, etc.) to remote CCC</t>
  </si>
  <si>
    <t>Aggregated Location data to commander/remote command center (A(V)LS persons + vehicles positions)</t>
  </si>
  <si>
    <t>(could be IR video)</t>
  </si>
  <si>
    <t>Emergency/Incident scene 2:</t>
  </si>
  <si>
    <t>Emergency/Incident scene 1:</t>
  </si>
  <si>
    <t>Average Delivered Downlink bit rate per stream Incident 2 (kbps)</t>
  </si>
  <si>
    <t>Total Average Delivered Downlink bit rate Incident 2 (kbps)</t>
  </si>
  <si>
    <t>Background Traffic:</t>
  </si>
  <si>
    <t>Traffic Model:</t>
  </si>
  <si>
    <t>Operational information download (status, instructions, etc.) from CCC to field units</t>
  </si>
  <si>
    <t>Equipment Software updates online</t>
  </si>
  <si>
    <t>Equipment Data (e.g., car operational status, shots fired, etc.) to remote CCC</t>
  </si>
  <si>
    <t xml:space="preserve">Shared high speed internet access (e.g., hotspot) </t>
  </si>
  <si>
    <t xml:space="preserve">Shared mid-speed internet access (e.g., hotspot) at </t>
  </si>
  <si>
    <t>Equipment Data (e.g., car operational status, shots fired, etc.) to base</t>
  </si>
  <si>
    <t>General remote database services (e.g., maintenance, city, police, medical)</t>
  </si>
  <si>
    <t>Average Delivered Downlink bit rate per stream (kbps)</t>
  </si>
  <si>
    <t>Total Average Delivered Downlink bit rate (kbps)</t>
  </si>
  <si>
    <t>Average Delivered Uplink bit rate per stream (kbps)</t>
  </si>
  <si>
    <t>Total Average Delivered Uplink bit rate (kbps)</t>
  </si>
  <si>
    <t>Average Delivered Uplink bit rate per stream Incident 2 (kbps)</t>
  </si>
  <si>
    <t>Total Average Delivered Uplink bit rate Incident 2 (kbps)</t>
  </si>
  <si>
    <t>Small Incident (S): 12 First Responders  (e.g, multi-car auto accident, etc.)</t>
  </si>
  <si>
    <t>Medium Incident (M): 30 First Responders (e.g., large house fire, bank robbery, etc.)</t>
  </si>
  <si>
    <t>Very Large Incident (VL): 225 First Responders (e.g., high rise fire, chem. plant fire, large public summit, etc.)</t>
  </si>
  <si>
    <t>Large Incident (L):  100 First Responders (e.g., large apt. bldg. fire, school shooting, large public gathering, etc.)</t>
  </si>
  <si>
    <t>(e.g., 2 police squads, 1 fire squad, 1 ambulance squad, 1 city maintenance)</t>
  </si>
  <si>
    <t>(e.g., 2 police squads, 4 fire squads, 2 ambulance squads, 1 city maintenance)</t>
  </si>
  <si>
    <t>(e.g., 5 police squads, 15 fire squads, 5 ambulance squads, 1 command vehicle, 2 city maintenance)</t>
  </si>
  <si>
    <t>(e.g., 10 police squads, 30 fire squads, 15 ambulance squads, 2 command vehicle, 10 city maintenance)</t>
  </si>
  <si>
    <t>System Environment: (U) urban, (S) suburban, (R) rural, and In-Building Coverage (Y/N) (not fully modeled yet)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</si>
</sst>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  <charset val="1"/>
    </font>
    <font>
      <sz val="8"/>
      <color indexed="8"/>
      <name val="Tahoma"/>
      <family val="2"/>
      <charset val="1"/>
    </font>
    <font>
      <b/>
      <i/>
      <u/>
      <sz val="10"/>
      <color indexed="8"/>
      <name val="Arial"/>
      <family val="2"/>
    </font>
    <font>
      <b/>
      <i/>
      <u/>
      <sz val="10"/>
      <name val="Arial"/>
      <family val="2"/>
    </font>
    <font>
      <i/>
      <u/>
      <sz val="10"/>
      <color indexed="8"/>
      <name val="Arial"/>
      <family val="2"/>
    </font>
    <font>
      <i/>
      <u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9C0006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color rgb="FF9C6500"/>
      <name val="Arial"/>
      <family val="2"/>
    </font>
    <font>
      <b/>
      <sz val="11"/>
      <color rgb="FF9C65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ck">
        <color indexed="64"/>
      </top>
      <bottom style="thin">
        <color rgb="FF7F7F7F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 style="thick">
        <color rgb="FF7F7F7F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theme="1"/>
      </bottom>
      <diagonal/>
    </border>
    <border>
      <left/>
      <right/>
      <top/>
      <bottom style="thin">
        <color rgb="FF7F7F7F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ck">
        <color theme="1"/>
      </bottom>
      <diagonal/>
    </border>
    <border>
      <left style="thin">
        <color rgb="FF7F7F7F"/>
      </left>
      <right style="thin">
        <color rgb="FF7F7F7F"/>
      </right>
      <top style="thick">
        <color theme="1"/>
      </top>
      <bottom style="thin">
        <color rgb="FF7F7F7F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n">
        <color rgb="FF7F7F7F"/>
      </right>
      <top style="thin">
        <color rgb="FF7F7F7F"/>
      </top>
      <bottom/>
      <diagonal/>
    </border>
    <border>
      <left style="thick">
        <color indexed="64"/>
      </left>
      <right style="thin">
        <color rgb="FF7F7F7F"/>
      </right>
      <top style="thin">
        <color rgb="FF7F7F7F"/>
      </top>
      <bottom style="thick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ck">
        <color auto="1"/>
      </right>
      <top style="thick">
        <color auto="1"/>
      </top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thick">
        <color theme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/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rgb="FF7F7F7F"/>
      </top>
      <bottom style="thin">
        <color rgb="FF7F7F7F"/>
      </bottom>
      <diagonal/>
    </border>
    <border>
      <left/>
      <right style="thick">
        <color indexed="64"/>
      </right>
      <top style="thin">
        <color rgb="FF7F7F7F"/>
      </top>
      <bottom style="thick">
        <color indexed="64"/>
      </bottom>
      <diagonal/>
    </border>
    <border>
      <left/>
      <right style="thick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ck">
        <color theme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n">
        <color rgb="FF7F7F7F"/>
      </top>
      <bottom/>
      <diagonal/>
    </border>
  </borders>
  <cellStyleXfs count="4">
    <xf numFmtId="0" fontId="0" fillId="0" borderId="0"/>
    <xf numFmtId="0" fontId="10" fillId="6" borderId="0" applyNumberFormat="0" applyBorder="0" applyAlignment="0" applyProtection="0"/>
    <xf numFmtId="0" fontId="11" fillId="7" borderId="39" applyNumberFormat="0" applyAlignment="0" applyProtection="0"/>
    <xf numFmtId="0" fontId="12" fillId="8" borderId="0" applyNumberFormat="0" applyBorder="0" applyAlignment="0" applyProtection="0"/>
  </cellStyleXfs>
  <cellXfs count="40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1" fontId="1" fillId="0" borderId="9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left" vertical="top"/>
    </xf>
    <xf numFmtId="1" fontId="1" fillId="0" borderId="11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" fillId="2" borderId="30" xfId="0" applyFont="1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0" fillId="5" borderId="37" xfId="0" applyFill="1" applyBorder="1" applyAlignment="1">
      <alignment vertical="top" wrapText="1"/>
    </xf>
    <xf numFmtId="0" fontId="0" fillId="4" borderId="37" xfId="0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0" fillId="0" borderId="10" xfId="0" applyBorder="1"/>
    <xf numFmtId="0" fontId="0" fillId="0" borderId="8" xfId="0" applyBorder="1"/>
    <xf numFmtId="0" fontId="1" fillId="0" borderId="22" xfId="0" applyFont="1" applyBorder="1" applyAlignment="1">
      <alignment vertical="top" wrapText="1"/>
    </xf>
    <xf numFmtId="0" fontId="2" fillId="0" borderId="0" xfId="0" applyFont="1"/>
    <xf numFmtId="2" fontId="0" fillId="0" borderId="0" xfId="0" applyNumberFormat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2" fontId="10" fillId="6" borderId="9" xfId="1" applyNumberFormat="1" applyBorder="1" applyAlignment="1">
      <alignment horizontal="center" vertical="top" wrapText="1"/>
    </xf>
    <xf numFmtId="2" fontId="10" fillId="6" borderId="22" xfId="1" applyNumberFormat="1" applyBorder="1" applyAlignment="1">
      <alignment horizontal="center" vertical="top" wrapText="1"/>
    </xf>
    <xf numFmtId="2" fontId="10" fillId="6" borderId="7" xfId="1" applyNumberFormat="1" applyBorder="1" applyAlignment="1">
      <alignment horizontal="center" vertical="top" wrapText="1"/>
    </xf>
    <xf numFmtId="2" fontId="10" fillId="6" borderId="15" xfId="1" applyNumberFormat="1" applyBorder="1" applyAlignment="1">
      <alignment horizontal="center" vertical="top" wrapText="1"/>
    </xf>
    <xf numFmtId="2" fontId="10" fillId="6" borderId="11" xfId="1" applyNumberFormat="1" applyBorder="1" applyAlignment="1">
      <alignment horizontal="center" vertical="top" wrapText="1"/>
    </xf>
    <xf numFmtId="2" fontId="10" fillId="6" borderId="16" xfId="1" applyNumberFormat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6" borderId="17" xfId="1" applyBorder="1" applyAlignment="1"/>
    <xf numFmtId="0" fontId="10" fillId="6" borderId="18" xfId="1" applyBorder="1" applyAlignment="1"/>
    <xf numFmtId="2" fontId="0" fillId="0" borderId="0" xfId="0" applyNumberFormat="1" applyAlignment="1">
      <alignment horizontal="center" vertical="center" wrapText="1"/>
    </xf>
    <xf numFmtId="1" fontId="10" fillId="6" borderId="14" xfId="1" applyNumberFormat="1" applyBorder="1" applyAlignment="1">
      <alignment horizontal="center" vertical="center" wrapText="1"/>
    </xf>
    <xf numFmtId="1" fontId="10" fillId="6" borderId="18" xfId="1" applyNumberFormat="1" applyBorder="1" applyAlignment="1">
      <alignment horizontal="center" vertical="center" wrapText="1"/>
    </xf>
    <xf numFmtId="0" fontId="12" fillId="8" borderId="14" xfId="3" applyBorder="1" applyAlignment="1">
      <alignment horizontal="left"/>
    </xf>
    <xf numFmtId="0" fontId="12" fillId="8" borderId="18" xfId="3" applyBorder="1"/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12" fillId="8" borderId="16" xfId="3" applyNumberForma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/>
    <xf numFmtId="1" fontId="12" fillId="8" borderId="20" xfId="3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2" fontId="10" fillId="6" borderId="16" xfId="1" applyNumberFormat="1" applyBorder="1" applyAlignment="1">
      <alignment horizontal="center" vertical="center" wrapText="1"/>
    </xf>
    <xf numFmtId="0" fontId="13" fillId="6" borderId="14" xfId="1" applyFont="1" applyBorder="1" applyAlignment="1">
      <alignment horizontal="left"/>
    </xf>
    <xf numFmtId="0" fontId="10" fillId="6" borderId="16" xfId="1" applyBorder="1" applyAlignment="1">
      <alignment horizontal="center" wrapText="1"/>
    </xf>
    <xf numFmtId="0" fontId="10" fillId="6" borderId="11" xfId="1" applyBorder="1" applyAlignment="1">
      <alignment horizontal="center" wrapText="1"/>
    </xf>
    <xf numFmtId="0" fontId="13" fillId="6" borderId="22" xfId="1" applyFont="1" applyBorder="1" applyAlignment="1">
      <alignment horizontal="center"/>
    </xf>
    <xf numFmtId="0" fontId="13" fillId="6" borderId="18" xfId="1" applyFont="1" applyBorder="1"/>
    <xf numFmtId="0" fontId="2" fillId="0" borderId="10" xfId="0" applyFont="1" applyBorder="1" applyAlignment="1">
      <alignment horizontal="center"/>
    </xf>
    <xf numFmtId="0" fontId="10" fillId="6" borderId="42" xfId="1" applyBorder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" fontId="1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" fontId="1" fillId="0" borderId="10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1" fillId="0" borderId="8" xfId="0" applyNumberFormat="1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5" xfId="0" applyBorder="1"/>
    <xf numFmtId="0" fontId="6" fillId="2" borderId="44" xfId="0" applyFont="1" applyFill="1" applyBorder="1" applyAlignment="1">
      <alignment vertical="top" wrapText="1"/>
    </xf>
    <xf numFmtId="0" fontId="11" fillId="7" borderId="39" xfId="2" applyAlignment="1">
      <alignment horizontal="center" vertical="center"/>
    </xf>
    <xf numFmtId="0" fontId="11" fillId="7" borderId="39" xfId="2" applyAlignment="1">
      <alignment horizontal="center" vertical="center" wrapText="1"/>
    </xf>
    <xf numFmtId="2" fontId="0" fillId="0" borderId="45" xfId="0" applyNumberFormat="1" applyBorder="1" applyAlignment="1">
      <alignment horizontal="center"/>
    </xf>
    <xf numFmtId="2" fontId="1" fillId="0" borderId="45" xfId="0" applyNumberFormat="1" applyFont="1" applyBorder="1" applyAlignment="1">
      <alignment horizontal="center" vertical="top" wrapText="1"/>
    </xf>
    <xf numFmtId="2" fontId="1" fillId="0" borderId="46" xfId="0" applyNumberFormat="1" applyFont="1" applyBorder="1" applyAlignment="1">
      <alignment horizontal="center" vertical="top" wrapText="1"/>
    </xf>
    <xf numFmtId="2" fontId="10" fillId="6" borderId="45" xfId="1" applyNumberFormat="1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center" vertical="center"/>
    </xf>
    <xf numFmtId="0" fontId="11" fillId="7" borderId="49" xfId="2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0" fillId="6" borderId="48" xfId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 wrapText="1"/>
    </xf>
    <xf numFmtId="0" fontId="10" fillId="6" borderId="0" xfId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0" fillId="6" borderId="0" xfId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0" fillId="0" borderId="54" xfId="0" applyBorder="1"/>
    <xf numFmtId="0" fontId="0" fillId="0" borderId="54" xfId="0" applyBorder="1" applyAlignment="1">
      <alignment horizontal="center" vertical="center"/>
    </xf>
    <xf numFmtId="0" fontId="11" fillId="7" borderId="55" xfId="2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10" fillId="6" borderId="54" xfId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0" fillId="6" borderId="0" xfId="1" applyNumberFormat="1" applyBorder="1" applyAlignment="1">
      <alignment horizontal="center" vertical="center" wrapText="1"/>
    </xf>
    <xf numFmtId="0" fontId="11" fillId="7" borderId="55" xfId="2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0" fillId="6" borderId="54" xfId="1" applyNumberFormat="1" applyBorder="1" applyAlignment="1">
      <alignment horizontal="center" vertical="center" wrapText="1"/>
    </xf>
    <xf numFmtId="2" fontId="10" fillId="6" borderId="54" xfId="1" applyNumberFormat="1" applyBorder="1" applyAlignment="1">
      <alignment horizontal="center" vertical="center"/>
    </xf>
    <xf numFmtId="0" fontId="11" fillId="7" borderId="39" xfId="2" applyAlignment="1">
      <alignment vertical="top" wrapText="1"/>
    </xf>
    <xf numFmtId="0" fontId="11" fillId="7" borderId="39" xfId="2" applyAlignment="1">
      <alignment vertical="center" wrapText="1"/>
    </xf>
    <xf numFmtId="0" fontId="11" fillId="7" borderId="39" xfId="2" applyAlignment="1">
      <alignment wrapText="1"/>
    </xf>
    <xf numFmtId="0" fontId="2" fillId="0" borderId="47" xfId="0" applyFont="1" applyBorder="1"/>
    <xf numFmtId="0" fontId="0" fillId="0" borderId="50" xfId="0" applyBorder="1"/>
    <xf numFmtId="0" fontId="2" fillId="0" borderId="51" xfId="0" applyFont="1" applyBorder="1"/>
    <xf numFmtId="0" fontId="0" fillId="0" borderId="52" xfId="0" applyBorder="1"/>
    <xf numFmtId="2" fontId="11" fillId="7" borderId="39" xfId="2" applyNumberFormat="1" applyAlignment="1">
      <alignment horizontal="center" vertical="center" wrapText="1"/>
    </xf>
    <xf numFmtId="0" fontId="0" fillId="0" borderId="51" xfId="0" applyBorder="1"/>
    <xf numFmtId="0" fontId="0" fillId="0" borderId="53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2" fillId="0" borderId="51" xfId="0" applyFont="1" applyBorder="1" applyAlignment="1">
      <alignment horizontal="center" vertical="center"/>
    </xf>
    <xf numFmtId="2" fontId="1" fillId="0" borderId="6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2" fontId="11" fillId="7" borderId="71" xfId="2" applyNumberFormat="1" applyBorder="1" applyAlignment="1">
      <alignment horizontal="center" vertical="center" wrapText="1"/>
    </xf>
    <xf numFmtId="2" fontId="11" fillId="7" borderId="70" xfId="2" applyNumberFormat="1" applyBorder="1" applyAlignment="1">
      <alignment horizontal="center" vertical="center" wrapText="1"/>
    </xf>
    <xf numFmtId="2" fontId="11" fillId="7" borderId="72" xfId="2" applyNumberForma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1" fillId="7" borderId="73" xfId="2" applyBorder="1" applyAlignment="1">
      <alignment vertical="top" wrapText="1"/>
    </xf>
    <xf numFmtId="0" fontId="11" fillId="7" borderId="73" xfId="2" applyBorder="1" applyAlignment="1">
      <alignment wrapText="1"/>
    </xf>
    <xf numFmtId="0" fontId="6" fillId="2" borderId="47" xfId="0" applyFont="1" applyFill="1" applyBorder="1" applyAlignment="1">
      <alignment vertical="top" wrapText="1"/>
    </xf>
    <xf numFmtId="0" fontId="0" fillId="0" borderId="60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 vertical="center"/>
    </xf>
    <xf numFmtId="0" fontId="0" fillId="0" borderId="74" xfId="0" applyBorder="1"/>
    <xf numFmtId="0" fontId="0" fillId="0" borderId="75" xfId="0" applyBorder="1"/>
    <xf numFmtId="0" fontId="0" fillId="0" borderId="76" xfId="0" applyBorder="1"/>
    <xf numFmtId="0" fontId="3" fillId="0" borderId="16" xfId="0" applyFont="1" applyBorder="1" applyAlignment="1">
      <alignment horizontal="center" vertical="top" wrapText="1"/>
    </xf>
    <xf numFmtId="0" fontId="13" fillId="6" borderId="8" xfId="1" applyFont="1" applyBorder="1" applyAlignment="1">
      <alignment horizontal="center" vertical="top" wrapText="1"/>
    </xf>
    <xf numFmtId="0" fontId="13" fillId="6" borderId="12" xfId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 wrapText="1"/>
    </xf>
    <xf numFmtId="0" fontId="13" fillId="6" borderId="16" xfId="1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2" fontId="13" fillId="6" borderId="8" xfId="1" applyNumberFormat="1" applyFont="1" applyBorder="1" applyAlignment="1">
      <alignment horizontal="center" vertical="top" wrapText="1"/>
    </xf>
    <xf numFmtId="0" fontId="13" fillId="6" borderId="79" xfId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9" borderId="45" xfId="0" applyFill="1" applyBorder="1"/>
    <xf numFmtId="0" fontId="1" fillId="9" borderId="45" xfId="0" applyFont="1" applyFill="1" applyBorder="1" applyAlignment="1">
      <alignment vertical="top" wrapText="1"/>
    </xf>
    <xf numFmtId="0" fontId="1" fillId="9" borderId="45" xfId="0" applyFont="1" applyFill="1" applyBorder="1" applyAlignment="1">
      <alignment horizontal="center" vertical="top" wrapText="1"/>
    </xf>
    <xf numFmtId="0" fontId="1" fillId="9" borderId="46" xfId="0" applyFont="1" applyFill="1" applyBorder="1" applyAlignment="1">
      <alignment horizontal="center" vertical="top" wrapText="1"/>
    </xf>
    <xf numFmtId="0" fontId="0" fillId="10" borderId="45" xfId="0" applyFill="1" applyBorder="1"/>
    <xf numFmtId="0" fontId="0" fillId="10" borderId="45" xfId="0" applyFill="1" applyBorder="1" applyAlignment="1">
      <alignment horizontal="center"/>
    </xf>
    <xf numFmtId="0" fontId="1" fillId="10" borderId="45" xfId="0" applyFont="1" applyFill="1" applyBorder="1" applyAlignment="1">
      <alignment horizontal="center" vertical="top" wrapText="1"/>
    </xf>
    <xf numFmtId="0" fontId="1" fillId="10" borderId="46" xfId="0" applyFont="1" applyFill="1" applyBorder="1" applyAlignment="1">
      <alignment horizontal="center" vertical="top" wrapText="1"/>
    </xf>
    <xf numFmtId="0" fontId="16" fillId="9" borderId="44" xfId="0" applyFont="1" applyFill="1" applyBorder="1" applyAlignment="1">
      <alignment vertical="top" wrapText="1"/>
    </xf>
    <xf numFmtId="0" fontId="16" fillId="10" borderId="44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0" fillId="0" borderId="75" xfId="0" applyBorder="1" applyAlignment="1">
      <alignment horizontal="center" vertical="center"/>
    </xf>
    <xf numFmtId="0" fontId="11" fillId="7" borderId="77" xfId="2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11" fillId="7" borderId="73" xfId="2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1" fillId="7" borderId="57" xfId="2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top" wrapText="1"/>
    </xf>
    <xf numFmtId="0" fontId="11" fillId="7" borderId="80" xfId="2" applyBorder="1" applyAlignment="1">
      <alignment vertical="top" wrapText="1"/>
    </xf>
    <xf numFmtId="1" fontId="0" fillId="0" borderId="60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0" fontId="11" fillId="7" borderId="81" xfId="2" applyBorder="1" applyAlignment="1">
      <alignment vertical="top" wrapText="1"/>
    </xf>
    <xf numFmtId="2" fontId="0" fillId="0" borderId="56" xfId="0" applyNumberForma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1" fontId="1" fillId="0" borderId="83" xfId="0" applyNumberFormat="1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2" fontId="1" fillId="11" borderId="65" xfId="0" applyNumberFormat="1" applyFont="1" applyFill="1" applyBorder="1" applyAlignment="1">
      <alignment horizontal="center" vertical="center" wrapText="1"/>
    </xf>
    <xf numFmtId="0" fontId="1" fillId="11" borderId="0" xfId="0" applyFont="1" applyFill="1" applyAlignment="1">
      <alignment vertical="center" wrapText="1"/>
    </xf>
    <xf numFmtId="2" fontId="1" fillId="11" borderId="0" xfId="0" applyNumberFormat="1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11" borderId="66" xfId="0" applyFont="1" applyFill="1" applyBorder="1" applyAlignment="1">
      <alignment horizontal="center" vertical="center" wrapText="1"/>
    </xf>
    <xf numFmtId="2" fontId="1" fillId="11" borderId="62" xfId="0" applyNumberFormat="1" applyFont="1" applyFill="1" applyBorder="1" applyAlignment="1">
      <alignment horizontal="center" vertical="center" wrapText="1"/>
    </xf>
    <xf numFmtId="0" fontId="1" fillId="11" borderId="63" xfId="0" applyFont="1" applyFill="1" applyBorder="1" applyAlignment="1">
      <alignment vertical="center" wrapText="1"/>
    </xf>
    <xf numFmtId="2" fontId="1" fillId="11" borderId="63" xfId="0" applyNumberFormat="1" applyFont="1" applyFill="1" applyBorder="1" applyAlignment="1">
      <alignment horizontal="center" vertical="center" wrapText="1"/>
    </xf>
    <xf numFmtId="0" fontId="1" fillId="11" borderId="63" xfId="0" applyFont="1" applyFill="1" applyBorder="1" applyAlignment="1">
      <alignment horizontal="center" vertical="center" wrapText="1"/>
    </xf>
    <xf numFmtId="0" fontId="1" fillId="11" borderId="64" xfId="0" applyFont="1" applyFill="1" applyBorder="1" applyAlignment="1">
      <alignment horizontal="center" vertical="center" wrapText="1"/>
    </xf>
    <xf numFmtId="2" fontId="1" fillId="11" borderId="65" xfId="0" applyNumberFormat="1" applyFont="1" applyFill="1" applyBorder="1" applyAlignment="1">
      <alignment horizontal="center" vertical="top" wrapText="1"/>
    </xf>
    <xf numFmtId="0" fontId="1" fillId="11" borderId="0" xfId="0" applyFont="1" applyFill="1" applyAlignment="1">
      <alignment vertical="top" wrapText="1"/>
    </xf>
    <xf numFmtId="2" fontId="1" fillId="11" borderId="0" xfId="0" applyNumberFormat="1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1" fillId="11" borderId="66" xfId="0" applyFont="1" applyFill="1" applyBorder="1" applyAlignment="1">
      <alignment horizontal="center" vertical="top" wrapText="1"/>
    </xf>
    <xf numFmtId="0" fontId="2" fillId="11" borderId="67" xfId="0" applyFont="1" applyFill="1" applyBorder="1"/>
    <xf numFmtId="0" fontId="13" fillId="6" borderId="41" xfId="1" applyFont="1" applyBorder="1" applyAlignment="1">
      <alignment horizontal="left" vertical="center"/>
    </xf>
    <xf numFmtId="0" fontId="13" fillId="6" borderId="40" xfId="1" applyFont="1" applyBorder="1" applyAlignment="1">
      <alignment horizontal="center"/>
    </xf>
    <xf numFmtId="1" fontId="13" fillId="6" borderId="14" xfId="1" applyNumberFormat="1" applyFont="1" applyBorder="1" applyAlignment="1">
      <alignment horizontal="center" vertical="center" wrapText="1"/>
    </xf>
    <xf numFmtId="1" fontId="13" fillId="6" borderId="18" xfId="1" applyNumberFormat="1" applyFont="1" applyBorder="1" applyAlignment="1">
      <alignment horizontal="center" vertical="center" wrapText="1"/>
    </xf>
    <xf numFmtId="2" fontId="10" fillId="6" borderId="60" xfId="1" applyNumberFormat="1" applyBorder="1" applyAlignment="1">
      <alignment horizontal="center" vertical="center" wrapText="1"/>
    </xf>
    <xf numFmtId="2" fontId="10" fillId="6" borderId="60" xfId="1" applyNumberFormat="1" applyBorder="1" applyAlignment="1">
      <alignment horizontal="center" vertical="center"/>
    </xf>
    <xf numFmtId="2" fontId="10" fillId="6" borderId="0" xfId="1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3" fillId="6" borderId="14" xfId="1" applyFont="1" applyBorder="1" applyAlignment="1"/>
    <xf numFmtId="0" fontId="11" fillId="7" borderId="85" xfId="2" applyBorder="1" applyAlignment="1">
      <alignment horizontal="center" vertical="center"/>
    </xf>
    <xf numFmtId="0" fontId="11" fillId="7" borderId="85" xfId="2" applyBorder="1" applyAlignment="1">
      <alignment horizontal="center" vertical="center" wrapText="1"/>
    </xf>
    <xf numFmtId="1" fontId="1" fillId="0" borderId="6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1" fillId="7" borderId="73" xfId="2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/>
    </xf>
    <xf numFmtId="2" fontId="10" fillId="6" borderId="76" xfId="1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2" fontId="1" fillId="0" borderId="91" xfId="0" applyNumberFormat="1" applyFont="1" applyBorder="1" applyAlignment="1">
      <alignment horizontal="center" vertical="center" wrapText="1"/>
    </xf>
    <xf numFmtId="0" fontId="11" fillId="7" borderId="77" xfId="2" applyBorder="1" applyAlignment="1">
      <alignment horizontal="center" vertical="center"/>
    </xf>
    <xf numFmtId="0" fontId="13" fillId="6" borderId="87" xfId="1" applyFont="1" applyBorder="1" applyAlignment="1">
      <alignment horizontal="left" vertical="center"/>
    </xf>
    <xf numFmtId="0" fontId="13" fillId="6" borderId="88" xfId="1" applyFont="1" applyBorder="1"/>
    <xf numFmtId="0" fontId="13" fillId="12" borderId="89" xfId="1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3" fillId="6" borderId="61" xfId="1" applyFont="1" applyBorder="1" applyAlignment="1">
      <alignment horizontal="left" vertical="center"/>
    </xf>
    <xf numFmtId="0" fontId="13" fillId="6" borderId="42" xfId="1" applyFont="1" applyBorder="1"/>
    <xf numFmtId="0" fontId="13" fillId="12" borderId="90" xfId="1" applyFont="1" applyFill="1" applyBorder="1" applyAlignment="1">
      <alignment horizontal="center"/>
    </xf>
    <xf numFmtId="0" fontId="2" fillId="0" borderId="52" xfId="0" applyFont="1" applyBorder="1"/>
    <xf numFmtId="2" fontId="1" fillId="0" borderId="92" xfId="0" applyNumberFormat="1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2" fontId="1" fillId="0" borderId="93" xfId="0" applyNumberFormat="1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3" fillId="6" borderId="94" xfId="1" applyFont="1" applyBorder="1" applyAlignment="1">
      <alignment horizontal="left"/>
    </xf>
    <xf numFmtId="0" fontId="10" fillId="6" borderId="95" xfId="1" applyBorder="1"/>
    <xf numFmtId="0" fontId="13" fillId="6" borderId="96" xfId="1" applyFont="1" applyBorder="1" applyAlignment="1">
      <alignment horizontal="center"/>
    </xf>
    <xf numFmtId="0" fontId="13" fillId="6" borderId="97" xfId="1" applyFont="1" applyBorder="1" applyAlignment="1">
      <alignment horizontal="center"/>
    </xf>
    <xf numFmtId="0" fontId="10" fillId="6" borderId="98" xfId="1" applyBorder="1" applyAlignment="1">
      <alignment horizontal="center" wrapText="1"/>
    </xf>
    <xf numFmtId="0" fontId="10" fillId="6" borderId="99" xfId="1" applyBorder="1" applyAlignment="1">
      <alignment horizontal="center" wrapText="1"/>
    </xf>
    <xf numFmtId="2" fontId="10" fillId="6" borderId="98" xfId="1" applyNumberFormat="1" applyBorder="1" applyAlignment="1">
      <alignment horizontal="center" vertical="center" wrapText="1"/>
    </xf>
    <xf numFmtId="2" fontId="10" fillId="6" borderId="99" xfId="1" applyNumberFormat="1" applyBorder="1" applyAlignment="1">
      <alignment horizontal="center" vertical="center" wrapText="1"/>
    </xf>
    <xf numFmtId="0" fontId="11" fillId="7" borderId="102" xfId="2" applyBorder="1" applyAlignment="1">
      <alignment vertical="top" wrapText="1"/>
    </xf>
    <xf numFmtId="0" fontId="11" fillId="7" borderId="102" xfId="2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1" fontId="1" fillId="12" borderId="65" xfId="0" applyNumberFormat="1" applyFont="1" applyFill="1" applyBorder="1" applyAlignment="1">
      <alignment horizontal="center" vertical="center" wrapText="1"/>
    </xf>
    <xf numFmtId="1" fontId="0" fillId="12" borderId="0" xfId="0" applyNumberFormat="1" applyFill="1" applyAlignment="1">
      <alignment horizontal="center" vertical="center"/>
    </xf>
    <xf numFmtId="1" fontId="0" fillId="12" borderId="92" xfId="0" applyNumberFormat="1" applyFill="1" applyBorder="1" applyAlignment="1">
      <alignment horizontal="center" vertical="center"/>
    </xf>
    <xf numFmtId="1" fontId="1" fillId="12" borderId="0" xfId="0" applyNumberFormat="1" applyFont="1" applyFill="1" applyAlignment="1">
      <alignment vertical="center" wrapText="1"/>
    </xf>
    <xf numFmtId="1" fontId="1" fillId="12" borderId="92" xfId="0" applyNumberFormat="1" applyFont="1" applyFill="1" applyBorder="1" applyAlignment="1">
      <alignment horizontal="center" vertical="center" wrapText="1"/>
    </xf>
    <xf numFmtId="1" fontId="0" fillId="12" borderId="6" xfId="0" applyNumberFormat="1" applyFill="1" applyBorder="1" applyAlignment="1">
      <alignment horizontal="center" vertical="center"/>
    </xf>
    <xf numFmtId="1" fontId="1" fillId="12" borderId="6" xfId="0" applyNumberFormat="1" applyFont="1" applyFill="1" applyBorder="1" applyAlignment="1">
      <alignment horizontal="center" vertical="center" wrapText="1"/>
    </xf>
    <xf numFmtId="1" fontId="1" fillId="12" borderId="0" xfId="0" applyNumberFormat="1" applyFont="1" applyFill="1" applyAlignment="1">
      <alignment horizontal="center" vertical="center" wrapText="1"/>
    </xf>
    <xf numFmtId="1" fontId="1" fillId="12" borderId="66" xfId="0" applyNumberFormat="1" applyFont="1" applyFill="1" applyBorder="1" applyAlignment="1">
      <alignment horizontal="center" vertical="center" wrapText="1"/>
    </xf>
    <xf numFmtId="1" fontId="1" fillId="11" borderId="65" xfId="0" applyNumberFormat="1" applyFont="1" applyFill="1" applyBorder="1" applyAlignment="1">
      <alignment horizontal="center" vertical="center" wrapText="1"/>
    </xf>
    <xf numFmtId="1" fontId="1" fillId="11" borderId="6" xfId="0" applyNumberFormat="1" applyFont="1" applyFill="1" applyBorder="1" applyAlignment="1">
      <alignment vertical="center" wrapText="1"/>
    </xf>
    <xf numFmtId="1" fontId="0" fillId="11" borderId="0" xfId="0" applyNumberFormat="1" applyFill="1" applyAlignment="1">
      <alignment horizontal="center" vertical="center"/>
    </xf>
    <xf numFmtId="1" fontId="0" fillId="11" borderId="6" xfId="0" applyNumberFormat="1" applyFill="1" applyBorder="1" applyAlignment="1">
      <alignment horizontal="center" vertical="center"/>
    </xf>
    <xf numFmtId="1" fontId="1" fillId="11" borderId="0" xfId="0" applyNumberFormat="1" applyFont="1" applyFill="1" applyAlignment="1">
      <alignment vertical="center" wrapText="1"/>
    </xf>
    <xf numFmtId="1" fontId="1" fillId="11" borderId="6" xfId="0" applyNumberFormat="1" applyFont="1" applyFill="1" applyBorder="1" applyAlignment="1">
      <alignment horizontal="center" vertical="center" wrapText="1"/>
    </xf>
    <xf numFmtId="1" fontId="1" fillId="11" borderId="0" xfId="0" applyNumberFormat="1" applyFont="1" applyFill="1" applyAlignment="1">
      <alignment horizontal="center" vertical="center" wrapText="1"/>
    </xf>
    <xf numFmtId="1" fontId="1" fillId="11" borderId="66" xfId="0" applyNumberFormat="1" applyFont="1" applyFill="1" applyBorder="1" applyAlignment="1">
      <alignment horizontal="center" vertical="center" wrapText="1"/>
    </xf>
    <xf numFmtId="1" fontId="0" fillId="12" borderId="65" xfId="0" applyNumberFormat="1" applyFill="1" applyBorder="1" applyAlignment="1">
      <alignment horizontal="center" vertical="center"/>
    </xf>
    <xf numFmtId="1" fontId="0" fillId="12" borderId="66" xfId="0" applyNumberFormat="1" applyFill="1" applyBorder="1" applyAlignment="1">
      <alignment horizontal="center" vertical="center"/>
    </xf>
    <xf numFmtId="1" fontId="1" fillId="12" borderId="67" xfId="0" applyNumberFormat="1" applyFont="1" applyFill="1" applyBorder="1" applyAlignment="1">
      <alignment horizontal="center" vertical="center" wrapText="1"/>
    </xf>
    <xf numFmtId="1" fontId="0" fillId="12" borderId="68" xfId="0" applyNumberFormat="1" applyFill="1" applyBorder="1" applyAlignment="1">
      <alignment horizontal="center" vertical="center"/>
    </xf>
    <xf numFmtId="1" fontId="0" fillId="12" borderId="93" xfId="0" applyNumberFormat="1" applyFill="1" applyBorder="1" applyAlignment="1">
      <alignment horizontal="center" vertical="center"/>
    </xf>
    <xf numFmtId="1" fontId="1" fillId="12" borderId="68" xfId="0" applyNumberFormat="1" applyFont="1" applyFill="1" applyBorder="1" applyAlignment="1">
      <alignment vertical="center" wrapText="1"/>
    </xf>
    <xf numFmtId="1" fontId="1" fillId="12" borderId="93" xfId="0" applyNumberFormat="1" applyFont="1" applyFill="1" applyBorder="1" applyAlignment="1">
      <alignment horizontal="center" vertical="center" wrapText="1"/>
    </xf>
    <xf numFmtId="1" fontId="1" fillId="12" borderId="68" xfId="0" applyNumberFormat="1" applyFont="1" applyFill="1" applyBorder="1" applyAlignment="1">
      <alignment horizontal="center" vertical="center" wrapText="1"/>
    </xf>
    <xf numFmtId="1" fontId="1" fillId="12" borderId="69" xfId="0" applyNumberFormat="1" applyFont="1" applyFill="1" applyBorder="1" applyAlignment="1">
      <alignment horizontal="center" vertical="center" wrapText="1"/>
    </xf>
    <xf numFmtId="1" fontId="0" fillId="11" borderId="65" xfId="0" applyNumberFormat="1" applyFill="1" applyBorder="1" applyAlignment="1">
      <alignment horizontal="center" vertical="center"/>
    </xf>
    <xf numFmtId="1" fontId="0" fillId="11" borderId="66" xfId="0" applyNumberFormat="1" applyFill="1" applyBorder="1" applyAlignment="1">
      <alignment horizontal="center" vertical="center"/>
    </xf>
    <xf numFmtId="1" fontId="1" fillId="12" borderId="82" xfId="0" applyNumberFormat="1" applyFont="1" applyFill="1" applyBorder="1" applyAlignment="1">
      <alignment horizontal="center" vertical="center" wrapText="1"/>
    </xf>
    <xf numFmtId="1" fontId="1" fillId="11" borderId="93" xfId="0" applyNumberFormat="1" applyFont="1" applyFill="1" applyBorder="1" applyAlignment="1">
      <alignment vertical="center" wrapText="1"/>
    </xf>
    <xf numFmtId="1" fontId="1" fillId="11" borderId="93" xfId="0" applyNumberFormat="1" applyFont="1" applyFill="1" applyBorder="1" applyAlignment="1">
      <alignment horizontal="center" vertical="center" wrapText="1"/>
    </xf>
    <xf numFmtId="1" fontId="1" fillId="11" borderId="69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0" fillId="6" borderId="51" xfId="1" applyBorder="1" applyAlignment="1">
      <alignment horizontal="left" vertical="center"/>
    </xf>
    <xf numFmtId="0" fontId="10" fillId="6" borderId="0" xfId="1" applyBorder="1"/>
    <xf numFmtId="0" fontId="10" fillId="12" borderId="52" xfId="1" applyFill="1" applyBorder="1" applyAlignment="1">
      <alignment horizontal="center"/>
    </xf>
    <xf numFmtId="0" fontId="15" fillId="0" borderId="51" xfId="0" applyFont="1" applyBorder="1" applyAlignment="1">
      <alignment horizontal="left" vertical="center"/>
    </xf>
    <xf numFmtId="0" fontId="10" fillId="6" borderId="53" xfId="1" applyBorder="1" applyAlignment="1">
      <alignment horizontal="left" vertical="center"/>
    </xf>
    <xf numFmtId="0" fontId="10" fillId="6" borderId="54" xfId="1" applyBorder="1"/>
    <xf numFmtId="0" fontId="10" fillId="12" borderId="56" xfId="1" applyFill="1" applyBorder="1" applyAlignment="1">
      <alignment horizontal="center"/>
    </xf>
    <xf numFmtId="0" fontId="6" fillId="2" borderId="103" xfId="0" applyFont="1" applyFill="1" applyBorder="1" applyAlignment="1">
      <alignment vertical="top" wrapText="1"/>
    </xf>
    <xf numFmtId="0" fontId="6" fillId="2" borderId="43" xfId="0" applyFont="1" applyFill="1" applyBorder="1" applyAlignment="1">
      <alignment vertical="top" wrapText="1"/>
    </xf>
    <xf numFmtId="0" fontId="11" fillId="7" borderId="86" xfId="2" applyBorder="1" applyAlignment="1">
      <alignment vertical="top" wrapText="1"/>
    </xf>
    <xf numFmtId="0" fontId="11" fillId="7" borderId="104" xfId="2" applyBorder="1" applyAlignment="1">
      <alignment vertical="top" wrapText="1"/>
    </xf>
    <xf numFmtId="0" fontId="11" fillId="7" borderId="56" xfId="2" applyBorder="1" applyAlignment="1">
      <alignment vertical="top" wrapText="1"/>
    </xf>
    <xf numFmtId="0" fontId="11" fillId="7" borderId="86" xfId="2" applyBorder="1" applyAlignment="1">
      <alignment vertical="center" wrapText="1"/>
    </xf>
    <xf numFmtId="0" fontId="11" fillId="7" borderId="104" xfId="2" applyBorder="1" applyAlignment="1">
      <alignment wrapText="1"/>
    </xf>
    <xf numFmtId="0" fontId="11" fillId="7" borderId="105" xfId="2" applyBorder="1" applyAlignment="1">
      <alignment wrapText="1"/>
    </xf>
    <xf numFmtId="0" fontId="11" fillId="7" borderId="106" xfId="2" applyBorder="1" applyAlignment="1">
      <alignment vertical="top" wrapText="1"/>
    </xf>
    <xf numFmtId="0" fontId="11" fillId="7" borderId="105" xfId="2" applyBorder="1" applyAlignment="1">
      <alignment vertical="top" wrapText="1"/>
    </xf>
    <xf numFmtId="0" fontId="18" fillId="8" borderId="14" xfId="3" applyFont="1" applyBorder="1" applyAlignment="1">
      <alignment horizontal="left"/>
    </xf>
    <xf numFmtId="2" fontId="13" fillId="6" borderId="100" xfId="1" applyNumberFormat="1" applyFont="1" applyBorder="1" applyAlignment="1">
      <alignment horizontal="center" vertical="center" wrapText="1"/>
    </xf>
    <xf numFmtId="2" fontId="13" fillId="6" borderId="101" xfId="1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0" fontId="10" fillId="6" borderId="58" xfId="1" applyBorder="1" applyAlignment="1">
      <alignment horizontal="center" vertical="center"/>
    </xf>
    <xf numFmtId="2" fontId="10" fillId="6" borderId="58" xfId="1" applyNumberFormat="1" applyBorder="1" applyAlignment="1">
      <alignment horizontal="center" vertical="center"/>
    </xf>
    <xf numFmtId="1" fontId="10" fillId="6" borderId="16" xfId="1" applyNumberForma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9" fillId="8" borderId="41" xfId="3" applyFont="1" applyBorder="1" applyAlignment="1">
      <alignment horizontal="left" vertical="center"/>
    </xf>
    <xf numFmtId="2" fontId="11" fillId="7" borderId="107" xfId="2" applyNumberFormat="1" applyBorder="1" applyAlignment="1">
      <alignment horizontal="center" vertical="center" wrapText="1"/>
    </xf>
    <xf numFmtId="2" fontId="11" fillId="7" borderId="108" xfId="2" applyNumberFormat="1" applyBorder="1" applyAlignment="1">
      <alignment horizontal="center" vertical="center" wrapText="1"/>
    </xf>
    <xf numFmtId="0" fontId="10" fillId="6" borderId="14" xfId="1" applyBorder="1" applyAlignment="1"/>
    <xf numFmtId="0" fontId="1" fillId="0" borderId="58" xfId="0" applyFont="1" applyBorder="1" applyAlignment="1">
      <alignment horizontal="center" vertical="center" wrapText="1"/>
    </xf>
    <xf numFmtId="2" fontId="10" fillId="6" borderId="58" xfId="1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1" fillId="7" borderId="109" xfId="2" applyBorder="1" applyAlignment="1">
      <alignment vertical="top" wrapText="1"/>
    </xf>
    <xf numFmtId="0" fontId="11" fillId="7" borderId="110" xfId="2" applyBorder="1" applyAlignment="1">
      <alignment vertical="center" wrapText="1"/>
    </xf>
    <xf numFmtId="0" fontId="11" fillId="7" borderId="110" xfId="2" applyBorder="1" applyAlignment="1">
      <alignment vertical="top" wrapText="1"/>
    </xf>
    <xf numFmtId="0" fontId="11" fillId="7" borderId="110" xfId="2" applyBorder="1" applyAlignment="1">
      <alignment wrapText="1"/>
    </xf>
    <xf numFmtId="0" fontId="11" fillId="7" borderId="111" xfId="2" applyBorder="1" applyAlignment="1">
      <alignment vertical="top" wrapText="1"/>
    </xf>
    <xf numFmtId="0" fontId="11" fillId="7" borderId="112" xfId="2" applyBorder="1" applyAlignment="1">
      <alignment vertical="top" wrapText="1"/>
    </xf>
    <xf numFmtId="2" fontId="1" fillId="0" borderId="82" xfId="0" applyNumberFormat="1" applyFont="1" applyBorder="1" applyAlignment="1">
      <alignment horizontal="center" vertical="center" wrapText="1"/>
    </xf>
    <xf numFmtId="1" fontId="1" fillId="12" borderId="83" xfId="0" applyNumberFormat="1" applyFont="1" applyFill="1" applyBorder="1" applyAlignment="1">
      <alignment vertical="center" wrapText="1"/>
    </xf>
    <xf numFmtId="1" fontId="1" fillId="12" borderId="83" xfId="0" applyNumberFormat="1" applyFont="1" applyFill="1" applyBorder="1" applyAlignment="1">
      <alignment horizontal="center" vertical="center" wrapText="1"/>
    </xf>
    <xf numFmtId="1" fontId="1" fillId="11" borderId="8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Bad" xfId="1" builtinId="27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1" zoomScale="65" zoomScaleNormal="65" workbookViewId="0">
      <selection activeCell="A30" sqref="A30"/>
    </sheetView>
  </sheetViews>
  <sheetFormatPr defaultColWidth="9.140625" defaultRowHeight="12.75" x14ac:dyDescent="0.2"/>
  <cols>
    <col min="1" max="1" width="23.5703125" style="1" customWidth="1"/>
    <col min="2" max="2" width="12.85546875" style="1" customWidth="1"/>
    <col min="3" max="3" width="13.5703125" style="1" customWidth="1"/>
    <col min="4" max="4" width="9.7109375" style="1" customWidth="1"/>
    <col min="5" max="5" width="13.7109375" style="1" customWidth="1"/>
    <col min="6" max="6" width="13.5703125" style="1" customWidth="1"/>
    <col min="7" max="7" width="12.5703125" style="1" customWidth="1"/>
    <col min="8" max="8" width="13" style="1" customWidth="1"/>
    <col min="9" max="9" width="13.28515625" style="1" customWidth="1"/>
    <col min="10" max="10" width="14.140625" style="1" customWidth="1"/>
    <col min="11" max="11" width="12.42578125" style="1" customWidth="1"/>
    <col min="12" max="12" width="11.85546875" style="1" customWidth="1"/>
    <col min="13" max="13" width="12.140625" style="1" customWidth="1"/>
    <col min="14" max="14" width="12.85546875" style="1" customWidth="1"/>
    <col min="15" max="16384" width="9.140625" style="1"/>
  </cols>
  <sheetData>
    <row r="1" spans="1:14" s="5" customFormat="1" ht="126.75" customHeight="1" thickBot="1" x14ac:dyDescent="0.25">
      <c r="A1" s="55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56" t="s">
        <v>11</v>
      </c>
      <c r="M1" s="56" t="s">
        <v>12</v>
      </c>
      <c r="N1" s="57" t="s">
        <v>13</v>
      </c>
    </row>
    <row r="2" spans="1:14" s="5" customFormat="1" ht="24" customHeight="1" thickBot="1" x14ac:dyDescent="0.25">
      <c r="A2" s="58" t="s">
        <v>150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9"/>
    </row>
    <row r="3" spans="1:14" s="8" customFormat="1" ht="20.25" customHeight="1" x14ac:dyDescent="0.2">
      <c r="A3" s="60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61"/>
    </row>
    <row r="4" spans="1:14" ht="42.75" customHeight="1" x14ac:dyDescent="0.2">
      <c r="A4" s="62" t="s">
        <v>15</v>
      </c>
      <c r="B4" s="9" t="s">
        <v>16</v>
      </c>
      <c r="C4" s="9" t="s">
        <v>17</v>
      </c>
      <c r="D4" s="9" t="s">
        <v>17</v>
      </c>
      <c r="E4" s="10" t="s">
        <v>17</v>
      </c>
      <c r="F4" s="9" t="s">
        <v>18</v>
      </c>
      <c r="G4" s="9" t="s">
        <v>19</v>
      </c>
      <c r="H4" s="11" t="s">
        <v>17</v>
      </c>
      <c r="I4" s="12" t="s">
        <v>17</v>
      </c>
      <c r="J4" s="9" t="s">
        <v>20</v>
      </c>
      <c r="K4" s="9" t="s">
        <v>21</v>
      </c>
      <c r="L4" s="9" t="s">
        <v>18</v>
      </c>
      <c r="M4" s="9" t="s">
        <v>22</v>
      </c>
      <c r="N4" s="63" t="s">
        <v>23</v>
      </c>
    </row>
    <row r="5" spans="1:14" ht="39" customHeight="1" x14ac:dyDescent="0.2">
      <c r="A5" s="62" t="s">
        <v>24</v>
      </c>
      <c r="B5" s="9" t="s">
        <v>18</v>
      </c>
      <c r="C5" s="9" t="s">
        <v>17</v>
      </c>
      <c r="D5" s="9" t="s">
        <v>18</v>
      </c>
      <c r="E5" s="10" t="s">
        <v>17</v>
      </c>
      <c r="F5" s="9" t="s">
        <v>18</v>
      </c>
      <c r="G5" s="9" t="s">
        <v>19</v>
      </c>
      <c r="H5" s="9" t="s">
        <v>17</v>
      </c>
      <c r="I5" s="12" t="s">
        <v>17</v>
      </c>
      <c r="J5" s="9" t="s">
        <v>25</v>
      </c>
      <c r="K5" s="9" t="s">
        <v>26</v>
      </c>
      <c r="L5" s="9" t="s">
        <v>17</v>
      </c>
      <c r="M5" s="11" t="s">
        <v>27</v>
      </c>
      <c r="N5" s="63" t="s">
        <v>28</v>
      </c>
    </row>
    <row r="6" spans="1:14" s="13" customFormat="1" ht="19.5" customHeight="1" x14ac:dyDescent="0.2">
      <c r="A6" s="64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5"/>
    </row>
    <row r="7" spans="1:14" ht="63.75" x14ac:dyDescent="0.2">
      <c r="A7" s="62" t="s">
        <v>30</v>
      </c>
      <c r="B7" s="12" t="s">
        <v>17</v>
      </c>
      <c r="C7" s="9" t="s">
        <v>16</v>
      </c>
      <c r="D7" s="9" t="s">
        <v>31</v>
      </c>
      <c r="E7" s="11" t="s">
        <v>17</v>
      </c>
      <c r="F7" s="9" t="s">
        <v>16</v>
      </c>
      <c r="G7" s="9" t="s">
        <v>32</v>
      </c>
      <c r="H7" s="9" t="s">
        <v>33</v>
      </c>
      <c r="I7" s="10" t="s">
        <v>17</v>
      </c>
      <c r="J7" s="9" t="s">
        <v>34</v>
      </c>
      <c r="K7" s="9" t="s">
        <v>35</v>
      </c>
      <c r="L7" s="9" t="s">
        <v>16</v>
      </c>
      <c r="M7" s="9" t="s">
        <v>36</v>
      </c>
      <c r="N7" s="63" t="s">
        <v>18</v>
      </c>
    </row>
    <row r="8" spans="1:14" ht="63.75" x14ac:dyDescent="0.2">
      <c r="A8" s="62" t="s">
        <v>37</v>
      </c>
      <c r="B8" s="12" t="s">
        <v>38</v>
      </c>
      <c r="C8" s="9" t="s">
        <v>39</v>
      </c>
      <c r="D8" s="9" t="s">
        <v>31</v>
      </c>
      <c r="E8" s="11" t="s">
        <v>17</v>
      </c>
      <c r="F8" s="9" t="s">
        <v>16</v>
      </c>
      <c r="G8" s="9" t="s">
        <v>32</v>
      </c>
      <c r="H8" s="9" t="s">
        <v>33</v>
      </c>
      <c r="I8" s="10" t="s">
        <v>17</v>
      </c>
      <c r="J8" s="9" t="s">
        <v>34</v>
      </c>
      <c r="K8" s="9" t="s">
        <v>35</v>
      </c>
      <c r="L8" s="9" t="s">
        <v>18</v>
      </c>
      <c r="M8" s="9" t="s">
        <v>36</v>
      </c>
      <c r="N8" s="63" t="s">
        <v>18</v>
      </c>
    </row>
    <row r="9" spans="1:14" ht="63.75" x14ac:dyDescent="0.2">
      <c r="A9" s="62" t="s">
        <v>158</v>
      </c>
      <c r="B9" s="12" t="s">
        <v>40</v>
      </c>
      <c r="C9" s="9" t="s">
        <v>17</v>
      </c>
      <c r="D9" s="9" t="s">
        <v>16</v>
      </c>
      <c r="E9" s="9" t="s">
        <v>16</v>
      </c>
      <c r="F9" s="9" t="s">
        <v>16</v>
      </c>
      <c r="G9" s="9" t="s">
        <v>41</v>
      </c>
      <c r="H9" s="10" t="s">
        <v>33</v>
      </c>
      <c r="I9" s="11" t="s">
        <v>18</v>
      </c>
      <c r="J9" s="9" t="s">
        <v>34</v>
      </c>
      <c r="K9" s="9" t="s">
        <v>21</v>
      </c>
      <c r="L9" s="9" t="s">
        <v>17</v>
      </c>
      <c r="M9" s="9" t="s">
        <v>42</v>
      </c>
      <c r="N9" s="63" t="s">
        <v>43</v>
      </c>
    </row>
    <row r="10" spans="1:14" ht="63.75" x14ac:dyDescent="0.2">
      <c r="A10" s="62" t="s">
        <v>37</v>
      </c>
      <c r="B10" s="12" t="s">
        <v>38</v>
      </c>
      <c r="C10" s="9" t="s">
        <v>17</v>
      </c>
      <c r="D10" s="9" t="s">
        <v>39</v>
      </c>
      <c r="E10" s="9" t="s">
        <v>16</v>
      </c>
      <c r="F10" s="9" t="s">
        <v>16</v>
      </c>
      <c r="G10" s="9" t="s">
        <v>41</v>
      </c>
      <c r="H10" s="10" t="s">
        <v>33</v>
      </c>
      <c r="I10" s="11" t="s">
        <v>18</v>
      </c>
      <c r="J10" s="9" t="s">
        <v>34</v>
      </c>
      <c r="K10" s="9" t="s">
        <v>21</v>
      </c>
      <c r="L10" s="9" t="s">
        <v>17</v>
      </c>
      <c r="M10" s="9" t="s">
        <v>42</v>
      </c>
      <c r="N10" s="63" t="s">
        <v>18</v>
      </c>
    </row>
    <row r="11" spans="1:14" ht="56.25" customHeight="1" x14ac:dyDescent="0.2">
      <c r="A11" s="62" t="s">
        <v>44</v>
      </c>
      <c r="B11" s="10" t="s">
        <v>17</v>
      </c>
      <c r="C11" s="9" t="s">
        <v>16</v>
      </c>
      <c r="D11" s="9" t="s">
        <v>16</v>
      </c>
      <c r="E11" s="9" t="s">
        <v>16</v>
      </c>
      <c r="F11" s="9" t="s">
        <v>18</v>
      </c>
      <c r="G11" s="9" t="s">
        <v>45</v>
      </c>
      <c r="H11" s="11" t="s">
        <v>18</v>
      </c>
      <c r="I11" s="12" t="s">
        <v>46</v>
      </c>
      <c r="J11" s="9" t="s">
        <v>34</v>
      </c>
      <c r="K11" s="9" t="s">
        <v>47</v>
      </c>
      <c r="L11" s="9" t="s">
        <v>16</v>
      </c>
      <c r="M11" s="9" t="s">
        <v>48</v>
      </c>
      <c r="N11" s="63" t="s">
        <v>49</v>
      </c>
    </row>
    <row r="12" spans="1:14" ht="60" customHeight="1" x14ac:dyDescent="0.2">
      <c r="A12" s="62" t="s">
        <v>50</v>
      </c>
      <c r="B12" s="10" t="s">
        <v>18</v>
      </c>
      <c r="C12" s="9" t="s">
        <v>16</v>
      </c>
      <c r="D12" s="9" t="s">
        <v>16</v>
      </c>
      <c r="E12" s="9" t="s">
        <v>16</v>
      </c>
      <c r="F12" s="9" t="s">
        <v>18</v>
      </c>
      <c r="G12" s="9" t="s">
        <v>45</v>
      </c>
      <c r="H12" s="11" t="s">
        <v>18</v>
      </c>
      <c r="I12" s="12" t="s">
        <v>46</v>
      </c>
      <c r="J12" s="9" t="s">
        <v>34</v>
      </c>
      <c r="K12" s="9" t="s">
        <v>47</v>
      </c>
      <c r="L12" s="9" t="s">
        <v>16</v>
      </c>
      <c r="M12" s="9" t="s">
        <v>36</v>
      </c>
      <c r="N12" s="63" t="s">
        <v>49</v>
      </c>
    </row>
    <row r="13" spans="1:14" ht="54" customHeight="1" x14ac:dyDescent="0.2">
      <c r="A13" s="62" t="s">
        <v>51</v>
      </c>
      <c r="B13" s="10" t="s">
        <v>52</v>
      </c>
      <c r="C13" s="9" t="s">
        <v>16</v>
      </c>
      <c r="D13" s="9" t="s">
        <v>16</v>
      </c>
      <c r="E13" s="9" t="s">
        <v>16</v>
      </c>
      <c r="F13" s="9" t="s">
        <v>18</v>
      </c>
      <c r="G13" s="9" t="s">
        <v>45</v>
      </c>
      <c r="H13" s="11" t="s">
        <v>18</v>
      </c>
      <c r="I13" s="12" t="s">
        <v>46</v>
      </c>
      <c r="J13" s="9" t="s">
        <v>34</v>
      </c>
      <c r="K13" s="9" t="s">
        <v>47</v>
      </c>
      <c r="L13" s="9" t="s">
        <v>16</v>
      </c>
      <c r="M13" s="9" t="s">
        <v>36</v>
      </c>
      <c r="N13" s="63" t="s">
        <v>49</v>
      </c>
    </row>
    <row r="14" spans="1:14" ht="66.75" customHeight="1" x14ac:dyDescent="0.2">
      <c r="A14" s="62" t="s">
        <v>53</v>
      </c>
      <c r="B14" s="10" t="s">
        <v>54</v>
      </c>
      <c r="C14" s="9" t="s">
        <v>16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33</v>
      </c>
      <c r="I14" s="12" t="s">
        <v>55</v>
      </c>
      <c r="J14" s="9" t="s">
        <v>56</v>
      </c>
      <c r="K14" s="9" t="s">
        <v>26</v>
      </c>
      <c r="L14" s="9" t="s">
        <v>18</v>
      </c>
      <c r="M14" s="11" t="s">
        <v>42</v>
      </c>
      <c r="N14" s="63" t="s">
        <v>57</v>
      </c>
    </row>
    <row r="15" spans="1:14" ht="68.25" customHeight="1" x14ac:dyDescent="0.2">
      <c r="A15" s="66" t="s">
        <v>58</v>
      </c>
      <c r="B15" s="47" t="s">
        <v>17</v>
      </c>
      <c r="C15" s="46" t="s">
        <v>16</v>
      </c>
      <c r="D15" s="46" t="s">
        <v>16</v>
      </c>
      <c r="E15" s="46" t="s">
        <v>59</v>
      </c>
      <c r="F15" s="48" t="s">
        <v>18</v>
      </c>
      <c r="G15" s="46" t="s">
        <v>41</v>
      </c>
      <c r="H15" s="49" t="s">
        <v>33</v>
      </c>
      <c r="I15" s="46" t="s">
        <v>18</v>
      </c>
      <c r="J15" s="46" t="s">
        <v>34</v>
      </c>
      <c r="K15" s="46" t="s">
        <v>21</v>
      </c>
      <c r="L15" s="46" t="s">
        <v>18</v>
      </c>
      <c r="M15" s="46" t="s">
        <v>22</v>
      </c>
      <c r="N15" s="67" t="s">
        <v>18</v>
      </c>
    </row>
    <row r="16" spans="1:14" ht="38.25" x14ac:dyDescent="0.2">
      <c r="A16" s="68" t="s">
        <v>60</v>
      </c>
      <c r="B16" s="26" t="s">
        <v>18</v>
      </c>
      <c r="C16" s="26" t="s">
        <v>16</v>
      </c>
      <c r="D16" s="26" t="s">
        <v>18</v>
      </c>
      <c r="E16" s="29" t="s">
        <v>17</v>
      </c>
      <c r="F16" s="26" t="s">
        <v>16</v>
      </c>
      <c r="G16" s="26" t="s">
        <v>19</v>
      </c>
      <c r="H16" s="26" t="s">
        <v>16</v>
      </c>
      <c r="I16" s="28" t="s">
        <v>18</v>
      </c>
      <c r="J16" s="26" t="s">
        <v>61</v>
      </c>
      <c r="K16" s="26" t="s">
        <v>26</v>
      </c>
      <c r="L16" s="26" t="s">
        <v>18</v>
      </c>
      <c r="M16" s="27" t="s">
        <v>62</v>
      </c>
      <c r="N16" s="69" t="s">
        <v>49</v>
      </c>
    </row>
    <row r="17" spans="1:14" ht="38.25" x14ac:dyDescent="0.2">
      <c r="A17" s="62" t="s">
        <v>63</v>
      </c>
      <c r="B17" s="9" t="s">
        <v>18</v>
      </c>
      <c r="C17" s="9" t="s">
        <v>16</v>
      </c>
      <c r="D17" s="9" t="s">
        <v>16</v>
      </c>
      <c r="E17" s="10" t="s">
        <v>17</v>
      </c>
      <c r="F17" s="9" t="s">
        <v>16</v>
      </c>
      <c r="G17" s="9" t="s">
        <v>19</v>
      </c>
      <c r="H17" s="9" t="s">
        <v>16</v>
      </c>
      <c r="I17" s="12" t="s">
        <v>18</v>
      </c>
      <c r="J17" s="9" t="s">
        <v>61</v>
      </c>
      <c r="K17" s="9" t="s">
        <v>26</v>
      </c>
      <c r="L17" s="9" t="s">
        <v>18</v>
      </c>
      <c r="M17" s="11" t="s">
        <v>36</v>
      </c>
      <c r="N17" s="63" t="s">
        <v>49</v>
      </c>
    </row>
    <row r="18" spans="1:14" s="13" customFormat="1" ht="27.75" customHeight="1" x14ac:dyDescent="0.2">
      <c r="A18" s="64" t="s">
        <v>64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65"/>
    </row>
    <row r="19" spans="1:14" ht="38.25" x14ac:dyDescent="0.2">
      <c r="A19" s="62" t="s">
        <v>65</v>
      </c>
      <c r="B19" s="9" t="s">
        <v>18</v>
      </c>
      <c r="C19" s="9" t="s">
        <v>17</v>
      </c>
      <c r="D19" s="9" t="s">
        <v>16</v>
      </c>
      <c r="E19" s="11" t="s">
        <v>17</v>
      </c>
      <c r="F19" s="9" t="s">
        <v>16</v>
      </c>
      <c r="G19" s="9" t="s">
        <v>19</v>
      </c>
      <c r="H19" s="9" t="s">
        <v>16</v>
      </c>
      <c r="I19" s="10" t="s">
        <v>16</v>
      </c>
      <c r="J19" s="9" t="s">
        <v>61</v>
      </c>
      <c r="K19" s="9" t="s">
        <v>26</v>
      </c>
      <c r="L19" s="12" t="s">
        <v>17</v>
      </c>
      <c r="M19" s="9" t="s">
        <v>22</v>
      </c>
      <c r="N19" s="63" t="s">
        <v>43</v>
      </c>
    </row>
    <row r="20" spans="1:14" ht="38.25" x14ac:dyDescent="0.2">
      <c r="A20" s="62" t="s">
        <v>66</v>
      </c>
      <c r="B20" s="9" t="s">
        <v>18</v>
      </c>
      <c r="C20" s="9" t="s">
        <v>18</v>
      </c>
      <c r="D20" s="9" t="s">
        <v>16</v>
      </c>
      <c r="E20" s="11" t="s">
        <v>17</v>
      </c>
      <c r="F20" s="9" t="s">
        <v>16</v>
      </c>
      <c r="G20" s="9" t="s">
        <v>19</v>
      </c>
      <c r="H20" s="9" t="s">
        <v>16</v>
      </c>
      <c r="I20" s="10" t="s">
        <v>16</v>
      </c>
      <c r="J20" s="9" t="s">
        <v>67</v>
      </c>
      <c r="K20" s="9" t="s">
        <v>26</v>
      </c>
      <c r="L20" s="12" t="s">
        <v>17</v>
      </c>
      <c r="M20" s="9" t="s">
        <v>22</v>
      </c>
      <c r="N20" s="63" t="s">
        <v>43</v>
      </c>
    </row>
    <row r="21" spans="1:14" s="13" customFormat="1" ht="38.25" x14ac:dyDescent="0.2">
      <c r="A21" s="64" t="s">
        <v>68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65"/>
    </row>
    <row r="22" spans="1:14" ht="63.75" x14ac:dyDescent="0.2">
      <c r="A22" s="62" t="s">
        <v>69</v>
      </c>
      <c r="B22" s="9" t="s">
        <v>18</v>
      </c>
      <c r="C22" s="9" t="s">
        <v>16</v>
      </c>
      <c r="D22" s="9" t="s">
        <v>18</v>
      </c>
      <c r="E22" s="9" t="s">
        <v>16</v>
      </c>
      <c r="F22" s="10" t="s">
        <v>17</v>
      </c>
      <c r="G22" s="9" t="s">
        <v>19</v>
      </c>
      <c r="H22" s="9" t="s">
        <v>18</v>
      </c>
      <c r="I22" s="12" t="s">
        <v>17</v>
      </c>
      <c r="J22" s="9" t="s">
        <v>70</v>
      </c>
      <c r="K22" s="9" t="s">
        <v>26</v>
      </c>
      <c r="L22" s="9" t="s">
        <v>18</v>
      </c>
      <c r="M22" s="11" t="s">
        <v>36</v>
      </c>
      <c r="N22" s="63" t="s">
        <v>71</v>
      </c>
    </row>
    <row r="23" spans="1:14" ht="44.25" customHeight="1" x14ac:dyDescent="0.2">
      <c r="A23" s="62" t="s">
        <v>72</v>
      </c>
      <c r="B23" s="11" t="s">
        <v>18</v>
      </c>
      <c r="C23" s="9" t="s">
        <v>18</v>
      </c>
      <c r="D23" s="9" t="s">
        <v>18</v>
      </c>
      <c r="E23" s="12" t="s">
        <v>18</v>
      </c>
      <c r="F23" s="9" t="s">
        <v>16</v>
      </c>
      <c r="G23" s="9" t="s">
        <v>41</v>
      </c>
      <c r="H23" s="9" t="s">
        <v>16</v>
      </c>
      <c r="I23" s="9" t="s">
        <v>16</v>
      </c>
      <c r="J23" s="9" t="s">
        <v>73</v>
      </c>
      <c r="K23" s="9" t="s">
        <v>74</v>
      </c>
      <c r="L23" s="9" t="s">
        <v>18</v>
      </c>
      <c r="M23" s="10" t="s">
        <v>62</v>
      </c>
      <c r="N23" s="63" t="s">
        <v>43</v>
      </c>
    </row>
    <row r="24" spans="1:14" ht="42.75" customHeight="1" x14ac:dyDescent="0.2">
      <c r="A24" s="62" t="s">
        <v>75</v>
      </c>
      <c r="B24" s="9" t="s">
        <v>18</v>
      </c>
      <c r="C24" s="9" t="s">
        <v>16</v>
      </c>
      <c r="D24" s="9" t="s">
        <v>16</v>
      </c>
      <c r="E24" s="10" t="s">
        <v>17</v>
      </c>
      <c r="F24" s="9" t="s">
        <v>18</v>
      </c>
      <c r="G24" s="9" t="s">
        <v>18</v>
      </c>
      <c r="H24" s="9" t="s">
        <v>18</v>
      </c>
      <c r="I24" s="12" t="s">
        <v>17</v>
      </c>
      <c r="J24" s="9" t="s">
        <v>73</v>
      </c>
      <c r="K24" s="9" t="s">
        <v>47</v>
      </c>
      <c r="L24" s="9" t="s">
        <v>76</v>
      </c>
      <c r="M24" s="11" t="s">
        <v>77</v>
      </c>
      <c r="N24" s="63" t="s">
        <v>18</v>
      </c>
    </row>
    <row r="25" spans="1:14" ht="54" customHeight="1" x14ac:dyDescent="0.2">
      <c r="A25" s="62" t="s">
        <v>78</v>
      </c>
      <c r="B25" s="9" t="s">
        <v>18</v>
      </c>
      <c r="C25" s="9" t="s">
        <v>79</v>
      </c>
      <c r="D25" s="9" t="s">
        <v>17</v>
      </c>
      <c r="E25" s="11" t="s">
        <v>17</v>
      </c>
      <c r="F25" s="10" t="s">
        <v>18</v>
      </c>
      <c r="G25" s="9" t="s">
        <v>19</v>
      </c>
      <c r="H25" s="9" t="s">
        <v>17</v>
      </c>
      <c r="I25" s="12" t="s">
        <v>17</v>
      </c>
      <c r="J25" s="9" t="s">
        <v>73</v>
      </c>
      <c r="K25" s="9" t="s">
        <v>80</v>
      </c>
      <c r="L25" s="9" t="s">
        <v>18</v>
      </c>
      <c r="M25" s="9" t="s">
        <v>36</v>
      </c>
      <c r="N25" s="63" t="s">
        <v>28</v>
      </c>
    </row>
    <row r="26" spans="1:14" s="15" customFormat="1" ht="25.5" x14ac:dyDescent="0.2">
      <c r="A26" s="64" t="s">
        <v>81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7"/>
      <c r="N26" s="65"/>
    </row>
    <row r="27" spans="1:14" ht="63.75" x14ac:dyDescent="0.2">
      <c r="A27" s="62" t="s">
        <v>82</v>
      </c>
      <c r="B27" s="9" t="s">
        <v>18</v>
      </c>
      <c r="C27" s="9" t="s">
        <v>16</v>
      </c>
      <c r="D27" s="9" t="s">
        <v>18</v>
      </c>
      <c r="E27" s="9" t="s">
        <v>16</v>
      </c>
      <c r="F27" s="10" t="s">
        <v>17</v>
      </c>
      <c r="G27" s="9" t="s">
        <v>19</v>
      </c>
      <c r="H27" s="9" t="s">
        <v>18</v>
      </c>
      <c r="I27" s="12" t="s">
        <v>17</v>
      </c>
      <c r="J27" s="9" t="s">
        <v>70</v>
      </c>
      <c r="K27" s="9" t="s">
        <v>26</v>
      </c>
      <c r="L27" s="9" t="s">
        <v>18</v>
      </c>
      <c r="M27" s="11" t="s">
        <v>42</v>
      </c>
      <c r="N27" s="63" t="s">
        <v>71</v>
      </c>
    </row>
    <row r="28" spans="1:14" ht="38.25" x14ac:dyDescent="0.2">
      <c r="A28" s="62" t="s">
        <v>83</v>
      </c>
      <c r="B28" s="9" t="s">
        <v>16</v>
      </c>
      <c r="C28" s="11" t="s">
        <v>17</v>
      </c>
      <c r="D28" s="10" t="s">
        <v>17</v>
      </c>
      <c r="E28" s="12" t="s">
        <v>17</v>
      </c>
      <c r="F28" s="9" t="s">
        <v>18</v>
      </c>
      <c r="G28" s="9" t="s">
        <v>19</v>
      </c>
      <c r="H28" s="9" t="s">
        <v>18</v>
      </c>
      <c r="I28" s="9" t="s">
        <v>84</v>
      </c>
      <c r="J28" s="9" t="s">
        <v>85</v>
      </c>
      <c r="K28" s="9" t="s">
        <v>74</v>
      </c>
      <c r="L28" s="9" t="s">
        <v>18</v>
      </c>
      <c r="M28" s="9" t="s">
        <v>22</v>
      </c>
      <c r="N28" s="63" t="s">
        <v>49</v>
      </c>
    </row>
    <row r="29" spans="1:14" ht="81" customHeight="1" x14ac:dyDescent="0.2">
      <c r="A29" s="62" t="s">
        <v>159</v>
      </c>
      <c r="B29" s="10" t="s">
        <v>86</v>
      </c>
      <c r="C29" s="12" t="s">
        <v>87</v>
      </c>
      <c r="D29" s="11" t="s">
        <v>88</v>
      </c>
      <c r="E29" s="9" t="s">
        <v>89</v>
      </c>
      <c r="F29" s="9" t="s">
        <v>16</v>
      </c>
      <c r="G29" s="9" t="s">
        <v>19</v>
      </c>
      <c r="H29" s="9" t="s">
        <v>18</v>
      </c>
      <c r="I29" s="9" t="s">
        <v>90</v>
      </c>
      <c r="J29" s="9" t="s">
        <v>56</v>
      </c>
      <c r="K29" s="9" t="s">
        <v>91</v>
      </c>
      <c r="L29" s="9" t="s">
        <v>16</v>
      </c>
      <c r="M29" s="9" t="s">
        <v>22</v>
      </c>
      <c r="N29" s="63" t="s">
        <v>43</v>
      </c>
    </row>
    <row r="30" spans="1:14" ht="41.25" customHeight="1" x14ac:dyDescent="0.2">
      <c r="A30" s="62" t="s">
        <v>92</v>
      </c>
      <c r="B30" s="11" t="s">
        <v>18</v>
      </c>
      <c r="C30" s="9" t="s">
        <v>16</v>
      </c>
      <c r="D30" s="9" t="s">
        <v>16</v>
      </c>
      <c r="E30" s="10" t="s">
        <v>18</v>
      </c>
      <c r="F30" s="9" t="s">
        <v>16</v>
      </c>
      <c r="G30" s="9" t="s">
        <v>41</v>
      </c>
      <c r="H30" s="9" t="s">
        <v>16</v>
      </c>
      <c r="I30" s="12" t="s">
        <v>18</v>
      </c>
      <c r="J30" s="9" t="s">
        <v>34</v>
      </c>
      <c r="K30" s="9" t="s">
        <v>47</v>
      </c>
      <c r="L30" s="9" t="s">
        <v>18</v>
      </c>
      <c r="M30" s="9" t="s">
        <v>22</v>
      </c>
      <c r="N30" s="63" t="s">
        <v>18</v>
      </c>
    </row>
    <row r="31" spans="1:14" ht="41.25" customHeight="1" x14ac:dyDescent="0.2">
      <c r="A31" s="62" t="s">
        <v>93</v>
      </c>
      <c r="B31" s="10" t="s">
        <v>18</v>
      </c>
      <c r="C31" s="9" t="s">
        <v>18</v>
      </c>
      <c r="D31" s="9" t="s">
        <v>18</v>
      </c>
      <c r="E31" s="9" t="s">
        <v>16</v>
      </c>
      <c r="F31" s="9" t="s">
        <v>16</v>
      </c>
      <c r="G31" s="9" t="s">
        <v>41</v>
      </c>
      <c r="H31" s="9" t="s">
        <v>16</v>
      </c>
      <c r="I31" s="9" t="s">
        <v>16</v>
      </c>
      <c r="J31" s="9" t="s">
        <v>73</v>
      </c>
      <c r="K31" s="9" t="s">
        <v>26</v>
      </c>
      <c r="L31" s="12" t="s">
        <v>17</v>
      </c>
      <c r="M31" s="11" t="s">
        <v>42</v>
      </c>
      <c r="N31" s="63" t="s">
        <v>49</v>
      </c>
    </row>
    <row r="32" spans="1:14" ht="51" x14ac:dyDescent="0.2">
      <c r="A32" s="62" t="s">
        <v>94</v>
      </c>
      <c r="B32" s="11" t="s">
        <v>18</v>
      </c>
      <c r="C32" s="9" t="s">
        <v>16</v>
      </c>
      <c r="D32" s="9" t="s">
        <v>16</v>
      </c>
      <c r="E32" s="10" t="s">
        <v>17</v>
      </c>
      <c r="F32" s="9" t="s">
        <v>18</v>
      </c>
      <c r="G32" s="9" t="s">
        <v>18</v>
      </c>
      <c r="H32" s="9" t="s">
        <v>18</v>
      </c>
      <c r="I32" s="12" t="s">
        <v>17</v>
      </c>
      <c r="J32" s="9" t="s">
        <v>34</v>
      </c>
      <c r="K32" s="9" t="s">
        <v>47</v>
      </c>
      <c r="L32" s="9" t="s">
        <v>76</v>
      </c>
      <c r="M32" s="9" t="s">
        <v>42</v>
      </c>
      <c r="N32" s="63" t="s">
        <v>18</v>
      </c>
    </row>
    <row r="33" spans="1:14" ht="38.25" x14ac:dyDescent="0.2">
      <c r="A33" s="62" t="s">
        <v>95</v>
      </c>
      <c r="B33" s="9" t="s">
        <v>18</v>
      </c>
      <c r="C33" s="9" t="s">
        <v>18</v>
      </c>
      <c r="D33" s="9" t="s">
        <v>16</v>
      </c>
      <c r="E33" s="12" t="s">
        <v>17</v>
      </c>
      <c r="F33" s="11" t="s">
        <v>17</v>
      </c>
      <c r="G33" s="9" t="s">
        <v>19</v>
      </c>
      <c r="H33" s="9" t="s">
        <v>18</v>
      </c>
      <c r="I33" s="10" t="s">
        <v>17</v>
      </c>
      <c r="J33" s="9" t="s">
        <v>56</v>
      </c>
      <c r="K33" s="9" t="s">
        <v>96</v>
      </c>
      <c r="L33" s="9" t="s">
        <v>18</v>
      </c>
      <c r="M33" s="9" t="s">
        <v>22</v>
      </c>
      <c r="N33" s="63" t="s">
        <v>28</v>
      </c>
    </row>
    <row r="34" spans="1:14" ht="38.25" x14ac:dyDescent="0.2">
      <c r="A34" s="62" t="s">
        <v>97</v>
      </c>
      <c r="B34" s="9"/>
      <c r="C34" s="9"/>
      <c r="D34" s="9"/>
      <c r="E34" s="12"/>
      <c r="F34" s="11"/>
      <c r="G34" s="9"/>
      <c r="H34" s="9"/>
      <c r="I34" s="10"/>
      <c r="J34" s="9"/>
      <c r="K34" s="9"/>
      <c r="L34" s="9"/>
      <c r="M34" s="9"/>
      <c r="N34" s="63"/>
    </row>
    <row r="35" spans="1:14" ht="76.5" x14ac:dyDescent="0.2">
      <c r="A35" s="62" t="s">
        <v>98</v>
      </c>
      <c r="B35" s="9" t="s">
        <v>16</v>
      </c>
      <c r="C35" s="9" t="s">
        <v>16</v>
      </c>
      <c r="D35" s="9" t="s">
        <v>99</v>
      </c>
      <c r="E35" s="10" t="s">
        <v>17</v>
      </c>
      <c r="F35" s="11" t="s">
        <v>17</v>
      </c>
      <c r="G35" s="9" t="s">
        <v>19</v>
      </c>
      <c r="H35" s="12" t="s">
        <v>17</v>
      </c>
      <c r="I35" s="9" t="s">
        <v>19</v>
      </c>
      <c r="J35" s="9" t="s">
        <v>56</v>
      </c>
      <c r="K35" s="9" t="s">
        <v>96</v>
      </c>
      <c r="L35" s="9" t="s">
        <v>18</v>
      </c>
      <c r="M35" s="9" t="s">
        <v>22</v>
      </c>
      <c r="N35" s="63" t="s">
        <v>18</v>
      </c>
    </row>
    <row r="36" spans="1:14" s="13" customFormat="1" ht="25.5" x14ac:dyDescent="0.2">
      <c r="A36" s="64" t="s">
        <v>100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65"/>
    </row>
    <row r="37" spans="1:14" ht="33.75" customHeight="1" x14ac:dyDescent="0.2">
      <c r="A37" s="62" t="s">
        <v>101</v>
      </c>
      <c r="B37" s="9" t="s">
        <v>18</v>
      </c>
      <c r="C37" s="9" t="s">
        <v>17</v>
      </c>
      <c r="D37" s="9" t="s">
        <v>17</v>
      </c>
      <c r="E37" s="10" t="s">
        <v>17</v>
      </c>
      <c r="F37" s="11" t="s">
        <v>17</v>
      </c>
      <c r="G37" s="9" t="s">
        <v>19</v>
      </c>
      <c r="H37" s="9" t="s">
        <v>17</v>
      </c>
      <c r="I37" s="12" t="s">
        <v>17</v>
      </c>
      <c r="J37" s="9" t="s">
        <v>70</v>
      </c>
      <c r="K37" s="9" t="s">
        <v>26</v>
      </c>
      <c r="L37" s="9" t="s">
        <v>17</v>
      </c>
      <c r="M37" s="9" t="s">
        <v>22</v>
      </c>
      <c r="N37" s="63" t="s">
        <v>49</v>
      </c>
    </row>
    <row r="38" spans="1:14" ht="45" customHeight="1" x14ac:dyDescent="0.2">
      <c r="A38" s="62" t="s">
        <v>102</v>
      </c>
      <c r="B38" s="9" t="s">
        <v>18</v>
      </c>
      <c r="C38" s="9" t="s">
        <v>18</v>
      </c>
      <c r="D38" s="9" t="s">
        <v>103</v>
      </c>
      <c r="E38" s="10" t="s">
        <v>17</v>
      </c>
      <c r="F38" s="12" t="s">
        <v>17</v>
      </c>
      <c r="G38" s="9" t="s">
        <v>19</v>
      </c>
      <c r="H38" s="11" t="s">
        <v>17</v>
      </c>
      <c r="I38" s="9" t="s">
        <v>17</v>
      </c>
      <c r="J38" s="9" t="s">
        <v>34</v>
      </c>
      <c r="K38" s="9" t="s">
        <v>56</v>
      </c>
      <c r="L38" s="9" t="s">
        <v>17</v>
      </c>
      <c r="M38" s="9" t="s">
        <v>22</v>
      </c>
      <c r="N38" s="63" t="s">
        <v>43</v>
      </c>
    </row>
    <row r="39" spans="1:14" ht="39.75" customHeight="1" x14ac:dyDescent="0.2">
      <c r="A39" s="70" t="s">
        <v>104</v>
      </c>
      <c r="B39" s="16" t="s">
        <v>16</v>
      </c>
      <c r="C39" s="16" t="s">
        <v>18</v>
      </c>
      <c r="D39" s="16" t="s">
        <v>18</v>
      </c>
      <c r="E39" s="17" t="s">
        <v>18</v>
      </c>
      <c r="F39" s="16" t="s">
        <v>16</v>
      </c>
      <c r="G39" s="16" t="s">
        <v>41</v>
      </c>
      <c r="H39" s="18" t="s">
        <v>18</v>
      </c>
      <c r="I39" s="19" t="s">
        <v>18</v>
      </c>
      <c r="J39" s="16" t="s">
        <v>70</v>
      </c>
      <c r="K39" s="16" t="s">
        <v>74</v>
      </c>
      <c r="L39" s="16" t="s">
        <v>18</v>
      </c>
      <c r="M39" s="16" t="s">
        <v>22</v>
      </c>
      <c r="N39" s="71" t="s">
        <v>49</v>
      </c>
    </row>
    <row r="40" spans="1:14" ht="39.75" customHeight="1" x14ac:dyDescent="0.2">
      <c r="A40" s="70" t="s">
        <v>105</v>
      </c>
      <c r="B40" s="16" t="s">
        <v>16</v>
      </c>
      <c r="C40" s="16" t="s">
        <v>16</v>
      </c>
      <c r="D40" s="16" t="s">
        <v>16</v>
      </c>
      <c r="E40" s="17" t="s">
        <v>106</v>
      </c>
      <c r="F40" s="16" t="s">
        <v>16</v>
      </c>
      <c r="G40" s="16" t="s">
        <v>19</v>
      </c>
      <c r="H40" s="18" t="s">
        <v>16</v>
      </c>
      <c r="I40" s="19" t="s">
        <v>18</v>
      </c>
      <c r="J40" s="16" t="s">
        <v>107</v>
      </c>
      <c r="K40" s="16" t="s">
        <v>108</v>
      </c>
      <c r="L40" s="16" t="s">
        <v>16</v>
      </c>
      <c r="M40" s="16" t="s">
        <v>22</v>
      </c>
      <c r="N40" s="71" t="s">
        <v>49</v>
      </c>
    </row>
    <row r="41" spans="1:14" ht="20.25" customHeight="1" x14ac:dyDescent="0.2">
      <c r="A41" s="68" t="s">
        <v>109</v>
      </c>
      <c r="B41" s="26" t="s">
        <v>16</v>
      </c>
      <c r="C41" s="26" t="s">
        <v>16</v>
      </c>
      <c r="D41" s="26" t="s">
        <v>18</v>
      </c>
      <c r="E41" s="27" t="s">
        <v>17</v>
      </c>
      <c r="F41" s="29" t="s">
        <v>17</v>
      </c>
      <c r="G41" s="26" t="s">
        <v>19</v>
      </c>
      <c r="H41" s="26" t="s">
        <v>18</v>
      </c>
      <c r="I41" s="28" t="s">
        <v>17</v>
      </c>
      <c r="J41" s="26" t="s">
        <v>70</v>
      </c>
      <c r="K41" s="26" t="s">
        <v>74</v>
      </c>
      <c r="L41" s="26" t="s">
        <v>18</v>
      </c>
      <c r="M41" s="26" t="s">
        <v>22</v>
      </c>
      <c r="N41" s="69" t="s">
        <v>18</v>
      </c>
    </row>
    <row r="42" spans="1:14" ht="41.25" customHeight="1" x14ac:dyDescent="0.2">
      <c r="A42" s="62" t="s">
        <v>110</v>
      </c>
      <c r="B42" s="9" t="s">
        <v>18</v>
      </c>
      <c r="C42" s="9" t="s">
        <v>16</v>
      </c>
      <c r="D42" s="9" t="s">
        <v>111</v>
      </c>
      <c r="E42" s="11" t="s">
        <v>17</v>
      </c>
      <c r="F42" s="9" t="s">
        <v>17</v>
      </c>
      <c r="G42" s="9" t="s">
        <v>19</v>
      </c>
      <c r="H42" s="10" t="s">
        <v>18</v>
      </c>
      <c r="I42" s="12" t="s">
        <v>17</v>
      </c>
      <c r="J42" s="9" t="s">
        <v>70</v>
      </c>
      <c r="K42" s="9" t="s">
        <v>26</v>
      </c>
      <c r="L42" s="9" t="s">
        <v>16</v>
      </c>
      <c r="M42" s="9" t="s">
        <v>22</v>
      </c>
      <c r="N42" s="63" t="s">
        <v>28</v>
      </c>
    </row>
    <row r="43" spans="1:14" ht="51" x14ac:dyDescent="0.2">
      <c r="A43" s="62" t="s">
        <v>112</v>
      </c>
      <c r="B43" s="10" t="s">
        <v>18</v>
      </c>
      <c r="C43" s="9" t="s">
        <v>16</v>
      </c>
      <c r="D43" s="9" t="s">
        <v>111</v>
      </c>
      <c r="E43" s="9" t="s">
        <v>113</v>
      </c>
      <c r="F43" s="11" t="s">
        <v>17</v>
      </c>
      <c r="G43" s="9" t="s">
        <v>19</v>
      </c>
      <c r="H43" s="9" t="s">
        <v>16</v>
      </c>
      <c r="I43" s="12" t="s">
        <v>17</v>
      </c>
      <c r="J43" s="9" t="s">
        <v>70</v>
      </c>
      <c r="K43" s="9" t="s">
        <v>26</v>
      </c>
      <c r="L43" s="9" t="s">
        <v>16</v>
      </c>
      <c r="M43" s="9" t="s">
        <v>22</v>
      </c>
      <c r="N43" s="63" t="s">
        <v>114</v>
      </c>
    </row>
    <row r="44" spans="1:14" s="8" customFormat="1" ht="19.5" customHeight="1" x14ac:dyDescent="0.2">
      <c r="A44" s="64" t="s">
        <v>115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61"/>
    </row>
    <row r="45" spans="1:14" ht="76.5" x14ac:dyDescent="0.2">
      <c r="A45" s="62" t="s">
        <v>116</v>
      </c>
      <c r="B45" s="11" t="s">
        <v>18</v>
      </c>
      <c r="C45" s="9" t="s">
        <v>16</v>
      </c>
      <c r="D45" s="9" t="s">
        <v>17</v>
      </c>
      <c r="E45" s="9" t="s">
        <v>117</v>
      </c>
      <c r="F45" s="9" t="s">
        <v>16</v>
      </c>
      <c r="G45" s="9" t="s">
        <v>118</v>
      </c>
      <c r="H45" s="9" t="s">
        <v>16</v>
      </c>
      <c r="I45" s="9" t="s">
        <v>16</v>
      </c>
      <c r="J45" s="9" t="s">
        <v>96</v>
      </c>
      <c r="K45" s="9" t="s">
        <v>96</v>
      </c>
      <c r="L45" s="10" t="s">
        <v>17</v>
      </c>
      <c r="M45" s="12" t="s">
        <v>62</v>
      </c>
      <c r="N45" s="63" t="s">
        <v>18</v>
      </c>
    </row>
    <row r="46" spans="1:14" ht="76.5" x14ac:dyDescent="0.2">
      <c r="A46" s="62" t="s">
        <v>119</v>
      </c>
      <c r="B46" s="12" t="s">
        <v>18</v>
      </c>
      <c r="C46" s="9" t="s">
        <v>16</v>
      </c>
      <c r="D46" s="9" t="s">
        <v>18</v>
      </c>
      <c r="E46" s="9" t="s">
        <v>117</v>
      </c>
      <c r="F46" s="9" t="s">
        <v>16</v>
      </c>
      <c r="G46" s="9" t="s">
        <v>118</v>
      </c>
      <c r="H46" s="9" t="s">
        <v>16</v>
      </c>
      <c r="I46" s="10" t="s">
        <v>16</v>
      </c>
      <c r="J46" s="9" t="s">
        <v>96</v>
      </c>
      <c r="K46" s="9" t="s">
        <v>96</v>
      </c>
      <c r="L46" s="9" t="s">
        <v>18</v>
      </c>
      <c r="M46" s="11" t="s">
        <v>62</v>
      </c>
      <c r="N46" s="63" t="s">
        <v>18</v>
      </c>
    </row>
    <row r="47" spans="1:14" ht="118.5" customHeight="1" x14ac:dyDescent="0.2">
      <c r="A47" s="62" t="s">
        <v>157</v>
      </c>
      <c r="B47" s="9" t="s">
        <v>16</v>
      </c>
      <c r="C47" s="9" t="s">
        <v>16</v>
      </c>
      <c r="D47" s="9" t="s">
        <v>18</v>
      </c>
      <c r="E47" s="11" t="s">
        <v>120</v>
      </c>
      <c r="F47" s="9" t="s">
        <v>18</v>
      </c>
      <c r="G47" s="9" t="s">
        <v>19</v>
      </c>
      <c r="H47" s="10" t="s">
        <v>121</v>
      </c>
      <c r="I47" s="12" t="s">
        <v>17</v>
      </c>
      <c r="J47" s="9" t="s">
        <v>122</v>
      </c>
      <c r="K47" s="9" t="s">
        <v>21</v>
      </c>
      <c r="L47" s="9" t="s">
        <v>123</v>
      </c>
      <c r="M47" s="9" t="s">
        <v>22</v>
      </c>
      <c r="N47" s="63" t="s">
        <v>43</v>
      </c>
    </row>
    <row r="48" spans="1:14" ht="42" customHeight="1" x14ac:dyDescent="0.2">
      <c r="A48" s="70" t="s">
        <v>124</v>
      </c>
      <c r="B48" s="17" t="s">
        <v>125</v>
      </c>
      <c r="C48" s="16" t="s">
        <v>16</v>
      </c>
      <c r="D48" s="16" t="s">
        <v>18</v>
      </c>
      <c r="E48" s="16" t="s">
        <v>16</v>
      </c>
      <c r="F48" s="18" t="s">
        <v>17</v>
      </c>
      <c r="G48" s="16" t="s">
        <v>126</v>
      </c>
      <c r="H48" s="16" t="s">
        <v>17</v>
      </c>
      <c r="I48" s="17" t="s">
        <v>17</v>
      </c>
      <c r="J48" s="16" t="s">
        <v>56</v>
      </c>
      <c r="K48" s="16" t="s">
        <v>96</v>
      </c>
      <c r="L48" s="16" t="s">
        <v>18</v>
      </c>
      <c r="M48" s="16" t="s">
        <v>77</v>
      </c>
      <c r="N48" s="71" t="s">
        <v>18</v>
      </c>
    </row>
    <row r="49" spans="1:14" ht="59.25" customHeight="1" x14ac:dyDescent="0.2">
      <c r="A49" s="72" t="s">
        <v>127</v>
      </c>
      <c r="B49" s="30" t="s">
        <v>128</v>
      </c>
      <c r="C49" s="31" t="s">
        <v>17</v>
      </c>
      <c r="D49" s="32" t="s">
        <v>17</v>
      </c>
      <c r="E49" s="33" t="s">
        <v>17</v>
      </c>
      <c r="F49" s="30" t="s">
        <v>16</v>
      </c>
      <c r="G49" s="30" t="s">
        <v>19</v>
      </c>
      <c r="H49" s="30" t="s">
        <v>16</v>
      </c>
      <c r="I49" s="30" t="s">
        <v>18</v>
      </c>
      <c r="J49" s="30" t="s">
        <v>70</v>
      </c>
      <c r="K49" s="30" t="s">
        <v>26</v>
      </c>
      <c r="L49" s="30" t="s">
        <v>18</v>
      </c>
      <c r="M49" s="30" t="s">
        <v>22</v>
      </c>
      <c r="N49" s="34" t="s">
        <v>18</v>
      </c>
    </row>
    <row r="50" spans="1:14" ht="28.5" customHeight="1" x14ac:dyDescent="0.2">
      <c r="A50" s="68" t="s">
        <v>129</v>
      </c>
      <c r="B50" s="26" t="s">
        <v>16</v>
      </c>
      <c r="C50" s="26" t="s">
        <v>18</v>
      </c>
      <c r="D50" s="26" t="s">
        <v>18</v>
      </c>
      <c r="E50" s="26" t="s">
        <v>18</v>
      </c>
      <c r="F50" s="26" t="s">
        <v>18</v>
      </c>
      <c r="G50" s="26" t="s">
        <v>19</v>
      </c>
      <c r="H50" s="27" t="s">
        <v>17</v>
      </c>
      <c r="I50" s="28" t="s">
        <v>17</v>
      </c>
      <c r="J50" s="29" t="s">
        <v>130</v>
      </c>
      <c r="K50" s="26" t="s">
        <v>74</v>
      </c>
      <c r="L50" s="26" t="s">
        <v>18</v>
      </c>
      <c r="M50" s="26" t="s">
        <v>36</v>
      </c>
      <c r="N50" s="69" t="s">
        <v>49</v>
      </c>
    </row>
    <row r="51" spans="1:14" ht="41.25" customHeight="1" x14ac:dyDescent="0.2">
      <c r="A51" s="62" t="s">
        <v>131</v>
      </c>
      <c r="B51" s="9" t="s">
        <v>16</v>
      </c>
      <c r="C51" s="9" t="s">
        <v>16</v>
      </c>
      <c r="D51" s="9" t="s">
        <v>16</v>
      </c>
      <c r="E51" s="10" t="s">
        <v>17</v>
      </c>
      <c r="F51" s="9" t="s">
        <v>18</v>
      </c>
      <c r="G51" s="9" t="s">
        <v>19</v>
      </c>
      <c r="H51" s="9" t="s">
        <v>17</v>
      </c>
      <c r="I51" s="12" t="s">
        <v>17</v>
      </c>
      <c r="J51" s="9" t="s">
        <v>61</v>
      </c>
      <c r="K51" s="9" t="s">
        <v>26</v>
      </c>
      <c r="L51" s="9" t="s">
        <v>18</v>
      </c>
      <c r="M51" s="20" t="s">
        <v>22</v>
      </c>
      <c r="N51" s="63" t="s">
        <v>18</v>
      </c>
    </row>
    <row r="52" spans="1:14" ht="29.25" customHeight="1" thickBot="1" x14ac:dyDescent="0.25">
      <c r="A52" s="73" t="s">
        <v>132</v>
      </c>
      <c r="B52" s="74" t="s">
        <v>18</v>
      </c>
      <c r="C52" s="74" t="s">
        <v>16</v>
      </c>
      <c r="D52" s="74" t="s">
        <v>16</v>
      </c>
      <c r="E52" s="74" t="s">
        <v>18</v>
      </c>
      <c r="F52" s="74" t="s">
        <v>18</v>
      </c>
      <c r="G52" s="74" t="s">
        <v>19</v>
      </c>
      <c r="H52" s="74" t="s">
        <v>17</v>
      </c>
      <c r="I52" s="75" t="s">
        <v>17</v>
      </c>
      <c r="J52" s="76" t="s">
        <v>133</v>
      </c>
      <c r="K52" s="74" t="s">
        <v>26</v>
      </c>
      <c r="L52" s="77" t="s">
        <v>17</v>
      </c>
      <c r="M52" s="74" t="s">
        <v>22</v>
      </c>
      <c r="N52" s="78" t="s">
        <v>114</v>
      </c>
    </row>
    <row r="53" spans="1:14" ht="25.5" x14ac:dyDescent="0.2">
      <c r="A53" s="20"/>
      <c r="B53" s="20"/>
      <c r="C53" s="20" t="s">
        <v>134</v>
      </c>
      <c r="D53" s="20" t="s">
        <v>135</v>
      </c>
      <c r="E53" s="20"/>
      <c r="F53" s="20"/>
      <c r="G53" s="20"/>
      <c r="H53" s="20"/>
      <c r="I53" s="20"/>
      <c r="J53" s="20"/>
      <c r="K53" s="20"/>
      <c r="L53" s="20"/>
      <c r="M53" s="20"/>
      <c r="N53" s="20" t="s">
        <v>136</v>
      </c>
    </row>
    <row r="54" spans="1:14" ht="25.5" x14ac:dyDescent="0.2">
      <c r="A54" s="20"/>
      <c r="B54" s="20"/>
      <c r="C54" s="20" t="s">
        <v>137</v>
      </c>
      <c r="D54" s="20" t="s">
        <v>138</v>
      </c>
      <c r="E54" s="20"/>
      <c r="F54" s="20"/>
      <c r="G54" s="20"/>
      <c r="H54" s="20"/>
      <c r="I54" s="20"/>
      <c r="J54" s="20"/>
      <c r="K54" s="20"/>
      <c r="L54" s="20"/>
      <c r="M54" s="20"/>
      <c r="N54" s="20" t="s">
        <v>139</v>
      </c>
    </row>
    <row r="55" spans="1:14" s="22" customFormat="1" ht="25.5" x14ac:dyDescent="0.2">
      <c r="A55" s="21"/>
      <c r="B55" s="21"/>
      <c r="C55" s="21" t="s">
        <v>140</v>
      </c>
      <c r="D55" s="21" t="s">
        <v>141</v>
      </c>
      <c r="E55" s="21"/>
      <c r="F55" s="21"/>
      <c r="G55" s="21"/>
      <c r="H55" s="21"/>
      <c r="I55" s="21"/>
      <c r="J55" s="21"/>
      <c r="K55" s="21"/>
      <c r="L55" s="21"/>
      <c r="M55" s="21"/>
      <c r="N55" s="21" t="s">
        <v>142</v>
      </c>
    </row>
    <row r="56" spans="1:14" ht="51" customHeight="1" x14ac:dyDescent="0.2">
      <c r="A56" s="23" t="s">
        <v>143</v>
      </c>
      <c r="C56" s="1" t="s">
        <v>144</v>
      </c>
    </row>
    <row r="57" spans="1:14" ht="39.75" customHeight="1" x14ac:dyDescent="0.2">
      <c r="A57" s="24" t="s">
        <v>145</v>
      </c>
    </row>
    <row r="58" spans="1:14" ht="42" customHeight="1" x14ac:dyDescent="0.2">
      <c r="A58" s="25" t="s">
        <v>146</v>
      </c>
    </row>
    <row r="59" spans="1:14" ht="26.25" customHeight="1" x14ac:dyDescent="0.2"/>
    <row r="60" spans="1:14" ht="27.75" customHeight="1" x14ac:dyDescent="0.2"/>
    <row r="61" spans="1:14" ht="24" customHeight="1" x14ac:dyDescent="0.2"/>
    <row r="62" spans="1:14" ht="24" customHeight="1" x14ac:dyDescent="0.2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9"/>
  <sheetViews>
    <sheetView zoomScaleNormal="100" workbookViewId="0">
      <selection activeCell="K12" sqref="K12"/>
    </sheetView>
  </sheetViews>
  <sheetFormatPr defaultRowHeight="12.75" x14ac:dyDescent="0.2"/>
  <cols>
    <col min="2" max="2" width="11.85546875" customWidth="1"/>
    <col min="3" max="3" width="12.28515625" customWidth="1"/>
    <col min="4" max="4" width="11.85546875" customWidth="1"/>
    <col min="5" max="5" width="12.5703125" customWidth="1"/>
    <col min="6" max="6" width="9.5703125" customWidth="1"/>
    <col min="7" max="7" width="7.140625" customWidth="1"/>
    <col min="8" max="8" width="10.42578125" customWidth="1"/>
    <col min="9" max="9" width="12.28515625" customWidth="1"/>
    <col min="12" max="12" width="14.28515625" customWidth="1"/>
    <col min="13" max="13" width="15.28515625" customWidth="1"/>
  </cols>
  <sheetData>
    <row r="3" spans="2:6" x14ac:dyDescent="0.2">
      <c r="B3" s="86" t="s">
        <v>166</v>
      </c>
    </row>
    <row r="5" spans="2:6" x14ac:dyDescent="0.2">
      <c r="B5" s="91" t="s">
        <v>321</v>
      </c>
    </row>
    <row r="6" spans="2:6" ht="13.5" thickBot="1" x14ac:dyDescent="0.25">
      <c r="B6" s="91"/>
    </row>
    <row r="7" spans="2:6" ht="13.5" thickTop="1" x14ac:dyDescent="0.2">
      <c r="B7" s="302" t="s">
        <v>164</v>
      </c>
      <c r="C7" s="303"/>
      <c r="D7" s="303"/>
      <c r="E7" s="304" t="s">
        <v>167</v>
      </c>
      <c r="F7" s="119" t="str">
        <f>IF((E7&lt;&gt;"S"),(IF(E7&lt;&gt;"M",(IF(E7&lt;&gt;"L",(IF(E7&lt;&gt;"VL","(ERROR!)"," "))," "))," "))," ")</f>
        <v xml:space="preserve"> </v>
      </c>
    </row>
    <row r="8" spans="2:6" x14ac:dyDescent="0.2">
      <c r="B8" s="199"/>
      <c r="C8" s="86"/>
      <c r="D8" s="86"/>
      <c r="E8" s="305"/>
      <c r="F8" s="119"/>
    </row>
    <row r="9" spans="2:6" x14ac:dyDescent="0.2">
      <c r="B9" s="306" t="s">
        <v>165</v>
      </c>
      <c r="C9" s="307"/>
      <c r="D9" s="307"/>
      <c r="E9" s="308" t="s">
        <v>168</v>
      </c>
      <c r="F9" s="119" t="str">
        <f>IF((E9&lt;&gt;"S"),(IF(E9&lt;&gt;"M",(IF(E9&lt;&gt;"L",(IF(E9&lt;&gt;"VL","(ERROR!)"," "))," "))," "))," ")</f>
        <v xml:space="preserve"> </v>
      </c>
    </row>
    <row r="10" spans="2:6" x14ac:dyDescent="0.2">
      <c r="B10" s="199"/>
      <c r="C10" s="86"/>
      <c r="D10" s="86"/>
      <c r="E10" s="309"/>
      <c r="F10" s="119"/>
    </row>
    <row r="11" spans="2:6" x14ac:dyDescent="0.2">
      <c r="B11" s="359" t="s">
        <v>192</v>
      </c>
      <c r="C11" s="360"/>
      <c r="D11" s="360"/>
      <c r="E11" s="361" t="s">
        <v>188</v>
      </c>
      <c r="F11" s="119" t="str">
        <f>IF((E11&lt;&gt;"U"),(IF(E11&lt;&gt;"S",(IF(E11&lt;&gt;"R","(ERROR!)"," "))," "))," ")</f>
        <v xml:space="preserve"> </v>
      </c>
    </row>
    <row r="12" spans="2:6" x14ac:dyDescent="0.2">
      <c r="B12" s="362"/>
      <c r="C12" s="130"/>
      <c r="D12" s="130"/>
      <c r="E12" s="296"/>
      <c r="F12" s="119"/>
    </row>
    <row r="13" spans="2:6" ht="13.5" thickBot="1" x14ac:dyDescent="0.25">
      <c r="B13" s="363" t="s">
        <v>193</v>
      </c>
      <c r="C13" s="364"/>
      <c r="D13" s="364"/>
      <c r="E13" s="365" t="s">
        <v>194</v>
      </c>
      <c r="F13" s="119" t="str">
        <f>IF((E13&lt;&gt;"Y"),(IF(E13&lt;&gt;"N","(ERROR!)"," "))," ")</f>
        <v xml:space="preserve"> </v>
      </c>
    </row>
    <row r="14" spans="2:6" ht="13.5" thickTop="1" x14ac:dyDescent="0.2">
      <c r="B14" s="129"/>
      <c r="C14" s="130"/>
      <c r="D14" s="130"/>
      <c r="E14" s="131"/>
    </row>
    <row r="15" spans="2:6" x14ac:dyDescent="0.2">
      <c r="B15" s="91"/>
    </row>
    <row r="16" spans="2:6" x14ac:dyDescent="0.2">
      <c r="B16" s="86" t="s">
        <v>322</v>
      </c>
    </row>
    <row r="17" spans="2:15" ht="13.5" thickBot="1" x14ac:dyDescent="0.25">
      <c r="B17" s="86"/>
    </row>
    <row r="18" spans="2:15" ht="13.5" thickTop="1" x14ac:dyDescent="0.2">
      <c r="B18" s="189" t="s">
        <v>290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90"/>
    </row>
    <row r="19" spans="2:15" ht="13.5" thickBot="1" x14ac:dyDescent="0.25">
      <c r="B19" s="191"/>
      <c r="O19" s="192"/>
    </row>
    <row r="20" spans="2:15" ht="14.25" thickTop="1" thickBot="1" x14ac:dyDescent="0.25">
      <c r="B20" s="289" t="s">
        <v>172</v>
      </c>
      <c r="C20" s="104"/>
      <c r="D20" s="104"/>
      <c r="E20" s="105"/>
      <c r="H20" s="376" t="s">
        <v>173</v>
      </c>
      <c r="I20" s="110"/>
      <c r="J20" s="87"/>
      <c r="L20" s="314" t="s">
        <v>169</v>
      </c>
      <c r="M20" s="315"/>
      <c r="N20" s="87"/>
      <c r="O20" s="192"/>
    </row>
    <row r="21" spans="2:15" x14ac:dyDescent="0.2">
      <c r="B21" s="120" t="s">
        <v>154</v>
      </c>
      <c r="C21" s="88"/>
      <c r="D21" s="127" t="s">
        <v>155</v>
      </c>
      <c r="E21" s="88"/>
      <c r="H21" s="113" t="s">
        <v>154</v>
      </c>
      <c r="I21" s="113" t="s">
        <v>155</v>
      </c>
      <c r="J21" s="87"/>
      <c r="L21" s="316" t="s">
        <v>154</v>
      </c>
      <c r="M21" s="317" t="s">
        <v>155</v>
      </c>
      <c r="N21" s="87"/>
      <c r="O21" s="192"/>
    </row>
    <row r="22" spans="2:15" ht="12.75" customHeight="1" thickBot="1" x14ac:dyDescent="0.25">
      <c r="B22" s="89"/>
      <c r="C22" s="90"/>
      <c r="D22" s="89"/>
      <c r="E22" s="90"/>
      <c r="H22" s="114"/>
      <c r="I22" s="114"/>
      <c r="J22" s="87"/>
      <c r="L22" s="318"/>
      <c r="M22" s="319"/>
      <c r="N22" s="87"/>
      <c r="O22" s="192"/>
    </row>
    <row r="23" spans="2:15" ht="39" thickBot="1" x14ac:dyDescent="0.25">
      <c r="B23" s="386" t="s">
        <v>161</v>
      </c>
      <c r="C23" s="193" t="s">
        <v>175</v>
      </c>
      <c r="D23" s="193" t="s">
        <v>161</v>
      </c>
      <c r="E23" s="387" t="s">
        <v>175</v>
      </c>
      <c r="F23" s="106"/>
      <c r="H23" s="386" t="s">
        <v>162</v>
      </c>
      <c r="I23" s="387" t="s">
        <v>162</v>
      </c>
      <c r="L23" s="320" t="s">
        <v>170</v>
      </c>
      <c r="M23" s="321" t="s">
        <v>170</v>
      </c>
      <c r="O23" s="192"/>
    </row>
    <row r="24" spans="2:15" ht="13.5" thickBot="1" x14ac:dyDescent="0.25">
      <c r="B24" s="107">
        <f>'Incident (1)'!B11</f>
        <v>3353.2</v>
      </c>
      <c r="C24" s="108">
        <f>'Incident (2)'!C11</f>
        <v>6021.7435897435889</v>
      </c>
      <c r="D24" s="107">
        <f>'Incident (1)'!D11</f>
        <v>3973.166666666667</v>
      </c>
      <c r="E24" s="108">
        <f>'Incident (2)'!E11</f>
        <v>4651.2748538011692</v>
      </c>
      <c r="F24" s="102" t="s">
        <v>263</v>
      </c>
      <c r="H24" s="115">
        <v>0</v>
      </c>
      <c r="I24" s="118">
        <f>'Background Traffic'!D11</f>
        <v>413.38596491228066</v>
      </c>
      <c r="J24" s="103" t="s">
        <v>263</v>
      </c>
      <c r="L24" s="377">
        <f>(B24+C24+H24)/1000</f>
        <v>9.3749435897435891</v>
      </c>
      <c r="M24" s="378">
        <f>(E24+D24+I24)/1000</f>
        <v>9.0378274853801184</v>
      </c>
      <c r="N24" s="103" t="s">
        <v>149</v>
      </c>
      <c r="O24" s="192"/>
    </row>
    <row r="25" spans="2:15" x14ac:dyDescent="0.2">
      <c r="B25" s="194"/>
      <c r="K25" s="117"/>
      <c r="L25" s="94"/>
      <c r="O25" s="192"/>
    </row>
    <row r="26" spans="2:15" x14ac:dyDescent="0.2">
      <c r="B26" s="194"/>
      <c r="O26" s="192"/>
    </row>
    <row r="27" spans="2:15" x14ac:dyDescent="0.2">
      <c r="B27" s="191" t="s">
        <v>289</v>
      </c>
      <c r="O27" s="192"/>
    </row>
    <row r="28" spans="2:15" ht="13.5" thickBot="1" x14ac:dyDescent="0.25">
      <c r="B28" s="194"/>
      <c r="O28" s="192"/>
    </row>
    <row r="29" spans="2:15" ht="13.5" thickBot="1" x14ac:dyDescent="0.25">
      <c r="B29" s="388" t="s">
        <v>172</v>
      </c>
      <c r="C29" s="104"/>
      <c r="D29" s="104"/>
      <c r="E29" s="105"/>
      <c r="H29" s="109" t="s">
        <v>173</v>
      </c>
      <c r="I29" s="110"/>
      <c r="L29" s="122" t="s">
        <v>171</v>
      </c>
      <c r="M29" s="126"/>
      <c r="O29" s="192"/>
    </row>
    <row r="30" spans="2:15" x14ac:dyDescent="0.2">
      <c r="B30" s="111" t="s">
        <v>154</v>
      </c>
      <c r="C30" s="88"/>
      <c r="D30" s="127" t="s">
        <v>155</v>
      </c>
      <c r="E30" s="88"/>
      <c r="H30" s="113" t="s">
        <v>154</v>
      </c>
      <c r="I30" s="113" t="s">
        <v>155</v>
      </c>
      <c r="L30" s="125" t="s">
        <v>154</v>
      </c>
      <c r="M30" s="125" t="s">
        <v>155</v>
      </c>
      <c r="O30" s="192"/>
    </row>
    <row r="31" spans="2:15" ht="13.5" thickBot="1" x14ac:dyDescent="0.25">
      <c r="B31" s="89"/>
      <c r="C31" s="90"/>
      <c r="D31" s="89"/>
      <c r="E31" s="90"/>
      <c r="H31" s="112"/>
      <c r="I31" s="114"/>
      <c r="L31" s="124"/>
      <c r="M31" s="123"/>
      <c r="O31" s="192"/>
    </row>
    <row r="32" spans="2:15" ht="45" customHeight="1" thickBot="1" x14ac:dyDescent="0.25">
      <c r="B32" s="386" t="s">
        <v>161</v>
      </c>
      <c r="C32" s="193" t="s">
        <v>175</v>
      </c>
      <c r="D32" s="193" t="s">
        <v>161</v>
      </c>
      <c r="E32" s="387" t="s">
        <v>175</v>
      </c>
      <c r="F32" s="101"/>
      <c r="H32" s="386" t="s">
        <v>162</v>
      </c>
      <c r="I32" s="387" t="s">
        <v>162</v>
      </c>
      <c r="L32" s="121" t="s">
        <v>170</v>
      </c>
      <c r="M32" s="121" t="s">
        <v>170</v>
      </c>
      <c r="O32" s="192"/>
    </row>
    <row r="33" spans="2:15" ht="13.5" thickBot="1" x14ac:dyDescent="0.25">
      <c r="B33" s="107">
        <f>'Incident (1)'!B21</f>
        <v>335.32000000000005</v>
      </c>
      <c r="C33" s="108">
        <f>'Incident (2)'!C21</f>
        <v>3914.1333333333332</v>
      </c>
      <c r="D33" s="107">
        <f>'Incident (1)'!D21</f>
        <v>651.66666666666663</v>
      </c>
      <c r="E33" s="108">
        <f>'Incident (2)'!E21</f>
        <v>6206.7999999999993</v>
      </c>
      <c r="F33" s="116" t="s">
        <v>156</v>
      </c>
      <c r="H33" s="115">
        <v>0</v>
      </c>
      <c r="I33" s="118">
        <f>'Background Traffic'!D18</f>
        <v>832.26666666666665</v>
      </c>
      <c r="J33" s="117" t="s">
        <v>156</v>
      </c>
      <c r="L33" s="383">
        <f>(B33+C33+H33)</f>
        <v>4249.4533333333329</v>
      </c>
      <c r="M33" s="383">
        <f>(E33+D33+I33)</f>
        <v>7690.7333333333327</v>
      </c>
      <c r="N33" s="117" t="s">
        <v>156</v>
      </c>
      <c r="O33" s="192"/>
    </row>
    <row r="34" spans="2:15" ht="13.5" thickBot="1" x14ac:dyDescent="0.25"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7"/>
    </row>
    <row r="35" spans="2:15" ht="13.5" thickTop="1" x14ac:dyDescent="0.2"/>
    <row r="37" spans="2:15" x14ac:dyDescent="0.2">
      <c r="B37" t="s">
        <v>174</v>
      </c>
    </row>
    <row r="39" spans="2:15" x14ac:dyDescent="0.2">
      <c r="B39" t="s">
        <v>369</v>
      </c>
    </row>
    <row r="40" spans="2:15" x14ac:dyDescent="0.2">
      <c r="B40" t="s">
        <v>370</v>
      </c>
    </row>
    <row r="41" spans="2:15" x14ac:dyDescent="0.2">
      <c r="B41" t="s">
        <v>372</v>
      </c>
    </row>
    <row r="42" spans="2:15" x14ac:dyDescent="0.2">
      <c r="B42" t="s">
        <v>371</v>
      </c>
    </row>
    <row r="43" spans="2:15" x14ac:dyDescent="0.2">
      <c r="B43" t="s">
        <v>377</v>
      </c>
    </row>
    <row r="45" spans="2:15" x14ac:dyDescent="0.2">
      <c r="B45" t="s">
        <v>264</v>
      </c>
    </row>
    <row r="46" spans="2:15" x14ac:dyDescent="0.2">
      <c r="B46" t="s">
        <v>186</v>
      </c>
    </row>
    <row r="47" spans="2:15" x14ac:dyDescent="0.2">
      <c r="B47" t="s">
        <v>187</v>
      </c>
    </row>
    <row r="48" spans="2:15" x14ac:dyDescent="0.2">
      <c r="B48" t="s">
        <v>189</v>
      </c>
    </row>
    <row r="49" spans="2:2" x14ac:dyDescent="0.2">
      <c r="B49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43"/>
  <sheetViews>
    <sheetView zoomScale="90" zoomScaleNormal="90" workbookViewId="0">
      <selection activeCell="L34" sqref="L34"/>
    </sheetView>
  </sheetViews>
  <sheetFormatPr defaultRowHeight="12.75" x14ac:dyDescent="0.2"/>
  <cols>
    <col min="2" max="2" width="10" customWidth="1"/>
    <col min="3" max="3" width="10.5703125" customWidth="1"/>
    <col min="4" max="4" width="10" customWidth="1"/>
    <col min="5" max="5" width="11.28515625" customWidth="1"/>
    <col min="6" max="8" width="11.7109375" customWidth="1"/>
    <col min="9" max="9" width="12.7109375" customWidth="1"/>
    <col min="10" max="10" width="15.28515625" customWidth="1"/>
    <col min="11" max="11" width="13.85546875" customWidth="1"/>
    <col min="12" max="12" width="11" customWidth="1"/>
    <col min="13" max="13" width="15.28515625" customWidth="1"/>
    <col min="14" max="14" width="13.85546875" customWidth="1"/>
  </cols>
  <sheetData>
    <row r="3" spans="2:16" x14ac:dyDescent="0.2">
      <c r="B3" s="86" t="s">
        <v>190</v>
      </c>
      <c r="C3" s="86"/>
      <c r="D3" s="86"/>
      <c r="J3" t="s">
        <v>191</v>
      </c>
      <c r="K3" s="119">
        <v>2</v>
      </c>
    </row>
    <row r="4" spans="2:16" ht="13.5" thickBot="1" x14ac:dyDescent="0.25">
      <c r="B4" s="86"/>
      <c r="C4" s="86"/>
      <c r="D4" s="86"/>
    </row>
    <row r="5" spans="2:16" ht="13.5" thickBot="1" x14ac:dyDescent="0.25">
      <c r="B5" s="35"/>
      <c r="C5" s="35"/>
      <c r="D5" s="35"/>
      <c r="E5" s="35"/>
      <c r="F5" s="1"/>
      <c r="G5" s="1"/>
      <c r="H5" s="1"/>
      <c r="I5" s="1"/>
      <c r="J5" s="45" t="s">
        <v>152</v>
      </c>
      <c r="K5" s="79" t="s">
        <v>151</v>
      </c>
      <c r="L5" s="35"/>
      <c r="M5" s="1"/>
    </row>
    <row r="6" spans="2:16" x14ac:dyDescent="0.2">
      <c r="B6" s="38" t="s">
        <v>147</v>
      </c>
      <c r="C6" s="135"/>
      <c r="D6" s="135"/>
      <c r="E6" s="39"/>
      <c r="F6" s="39"/>
      <c r="G6" s="39"/>
      <c r="H6" s="39"/>
      <c r="I6" s="40"/>
      <c r="J6" s="95">
        <v>1.4</v>
      </c>
      <c r="K6" s="96">
        <v>1.9</v>
      </c>
      <c r="L6" s="80" t="s">
        <v>148</v>
      </c>
      <c r="M6" s="1"/>
    </row>
    <row r="7" spans="2:16" x14ac:dyDescent="0.2">
      <c r="B7" s="41" t="s">
        <v>291</v>
      </c>
      <c r="C7" s="136"/>
      <c r="D7" s="136"/>
      <c r="E7" s="4"/>
      <c r="F7" s="4"/>
      <c r="G7" s="4"/>
      <c r="H7" s="4"/>
      <c r="I7" s="22"/>
      <c r="J7" s="97">
        <v>0.1</v>
      </c>
      <c r="K7" s="98">
        <v>0.16</v>
      </c>
      <c r="L7" s="80" t="s">
        <v>148</v>
      </c>
      <c r="M7" t="s">
        <v>216</v>
      </c>
    </row>
    <row r="8" spans="2:16" ht="13.5" thickBot="1" x14ac:dyDescent="0.25">
      <c r="B8" s="42" t="s">
        <v>292</v>
      </c>
      <c r="C8" s="137"/>
      <c r="D8" s="137"/>
      <c r="E8" s="43"/>
      <c r="F8" s="43"/>
      <c r="G8" s="43"/>
      <c r="H8" s="44"/>
      <c r="I8" s="44"/>
      <c r="J8" s="99">
        <v>0.65</v>
      </c>
      <c r="K8" s="100">
        <v>0.95</v>
      </c>
      <c r="L8" s="80" t="s">
        <v>148</v>
      </c>
      <c r="M8" s="132" t="s">
        <v>215</v>
      </c>
    </row>
    <row r="9" spans="2:16" x14ac:dyDescent="0.2">
      <c r="B9" s="38" t="s">
        <v>231</v>
      </c>
      <c r="C9" s="135"/>
      <c r="D9" s="135"/>
      <c r="E9" s="392"/>
      <c r="F9" s="392"/>
      <c r="G9" s="392"/>
      <c r="H9" s="39"/>
      <c r="I9" s="39"/>
      <c r="J9" s="95"/>
      <c r="K9" s="96">
        <v>2.4</v>
      </c>
      <c r="L9" s="80"/>
      <c r="M9" s="132"/>
    </row>
    <row r="10" spans="2:16" x14ac:dyDescent="0.2">
      <c r="B10" s="41" t="s">
        <v>293</v>
      </c>
      <c r="C10" s="136"/>
      <c r="D10" s="136"/>
      <c r="E10" s="2"/>
      <c r="F10" s="2"/>
      <c r="G10" s="2"/>
      <c r="H10" s="4"/>
      <c r="I10" s="4"/>
      <c r="J10" s="97"/>
      <c r="K10" s="98">
        <v>0.25</v>
      </c>
      <c r="L10" s="80"/>
      <c r="M10" s="132"/>
    </row>
    <row r="11" spans="2:16" ht="13.5" thickBot="1" x14ac:dyDescent="0.25">
      <c r="B11" s="42" t="s">
        <v>294</v>
      </c>
      <c r="C11" s="137"/>
      <c r="D11" s="137"/>
      <c r="E11" s="43"/>
      <c r="F11" s="43"/>
      <c r="G11" s="43"/>
      <c r="H11" s="44"/>
      <c r="I11" s="44"/>
      <c r="J11" s="99"/>
      <c r="K11" s="100">
        <v>1.35</v>
      </c>
      <c r="L11" s="80"/>
      <c r="M11" s="132"/>
    </row>
    <row r="12" spans="2:16" x14ac:dyDescent="0.2">
      <c r="O12" s="1"/>
      <c r="P12" s="1"/>
    </row>
    <row r="13" spans="2:16" ht="13.5" thickBot="1" x14ac:dyDescent="0.25">
      <c r="O13" s="1"/>
      <c r="P13" s="1"/>
    </row>
    <row r="14" spans="2:16" x14ac:dyDescent="0.2">
      <c r="B14" s="82" t="s">
        <v>273</v>
      </c>
      <c r="C14" s="138"/>
      <c r="D14" s="138"/>
      <c r="E14" s="81"/>
      <c r="F14" s="40"/>
      <c r="G14" s="40"/>
      <c r="H14" s="40"/>
      <c r="I14" s="83"/>
      <c r="J14" s="85">
        <v>900</v>
      </c>
      <c r="K14" s="1" t="s">
        <v>153</v>
      </c>
      <c r="L14" s="35"/>
      <c r="M14" s="35" t="s">
        <v>232</v>
      </c>
      <c r="N14" s="35"/>
    </row>
    <row r="15" spans="2:16" ht="13.5" thickBot="1" x14ac:dyDescent="0.25">
      <c r="B15" s="50" t="s">
        <v>274</v>
      </c>
      <c r="C15" s="139"/>
      <c r="D15" s="139"/>
      <c r="E15" s="36"/>
      <c r="F15" s="51"/>
      <c r="G15" s="51"/>
      <c r="H15" s="51"/>
      <c r="I15" s="84"/>
      <c r="J15" s="52">
        <v>1800</v>
      </c>
      <c r="K15" s="1" t="s">
        <v>153</v>
      </c>
      <c r="L15" s="35"/>
      <c r="M15" s="35" t="s">
        <v>233</v>
      </c>
      <c r="N15" s="35"/>
    </row>
    <row r="18" spans="1:18" x14ac:dyDescent="0.2">
      <c r="B18" s="86" t="s">
        <v>183</v>
      </c>
      <c r="C18" s="86"/>
      <c r="D18" s="86"/>
      <c r="E18" s="86"/>
      <c r="F18" s="86"/>
      <c r="G18" s="86"/>
      <c r="Q18" s="87"/>
    </row>
    <row r="19" spans="1:18" x14ac:dyDescent="0.2">
      <c r="Q19" s="87"/>
    </row>
    <row r="20" spans="1:18" x14ac:dyDescent="0.2">
      <c r="B20" s="119" t="s">
        <v>176</v>
      </c>
      <c r="C20" s="119" t="s">
        <v>220</v>
      </c>
      <c r="D20" s="119" t="s">
        <v>221</v>
      </c>
      <c r="E20" s="119" t="s">
        <v>177</v>
      </c>
      <c r="F20" s="119" t="s">
        <v>178</v>
      </c>
      <c r="G20" s="119" t="s">
        <v>230</v>
      </c>
      <c r="H20" s="119" t="s">
        <v>179</v>
      </c>
      <c r="I20" s="119" t="s">
        <v>180</v>
      </c>
      <c r="J20" s="119" t="s">
        <v>228</v>
      </c>
      <c r="K20" s="119" t="s">
        <v>181</v>
      </c>
      <c r="L20" s="119" t="s">
        <v>182</v>
      </c>
      <c r="M20" s="119" t="s">
        <v>229</v>
      </c>
      <c r="N20" s="119" t="s">
        <v>174</v>
      </c>
      <c r="Q20" s="134"/>
      <c r="R20" s="119"/>
    </row>
    <row r="21" spans="1:18" ht="14.25" customHeight="1" x14ac:dyDescent="0.2">
      <c r="B21" s="119">
        <v>1</v>
      </c>
      <c r="C21" s="119" t="s">
        <v>218</v>
      </c>
      <c r="D21" s="119" t="s">
        <v>194</v>
      </c>
      <c r="E21" s="119">
        <v>1.3</v>
      </c>
      <c r="F21" s="119">
        <v>1.7</v>
      </c>
      <c r="G21" s="119">
        <v>2.1</v>
      </c>
      <c r="H21" s="119">
        <v>0.05</v>
      </c>
      <c r="I21" s="119">
        <v>0.1</v>
      </c>
      <c r="J21" s="119">
        <v>0.2</v>
      </c>
      <c r="K21" s="119">
        <v>0.45</v>
      </c>
      <c r="L21" s="119">
        <v>0.65</v>
      </c>
      <c r="M21" s="119">
        <v>0.95</v>
      </c>
      <c r="N21" t="s">
        <v>204</v>
      </c>
    </row>
    <row r="22" spans="1:18" s="91" customFormat="1" ht="13.5" customHeight="1" x14ac:dyDescent="0.2">
      <c r="A22"/>
      <c r="B22" s="119">
        <v>2</v>
      </c>
      <c r="C22" s="119" t="s">
        <v>188</v>
      </c>
      <c r="D22" s="133" t="s">
        <v>194</v>
      </c>
      <c r="E22" s="119">
        <v>1.4</v>
      </c>
      <c r="F22" s="119">
        <v>1.9</v>
      </c>
      <c r="G22" s="119">
        <v>2.4</v>
      </c>
      <c r="H22" s="119">
        <v>0.1</v>
      </c>
      <c r="I22" s="119">
        <v>0.16</v>
      </c>
      <c r="J22" s="133">
        <v>0.25</v>
      </c>
      <c r="K22" s="119">
        <v>0.65</v>
      </c>
      <c r="L22" s="119">
        <v>0.95</v>
      </c>
      <c r="M22" s="119">
        <v>1.35</v>
      </c>
      <c r="N22" t="s">
        <v>205</v>
      </c>
      <c r="O22"/>
      <c r="P22"/>
    </row>
    <row r="23" spans="1:18" x14ac:dyDescent="0.2">
      <c r="B23" s="119">
        <v>3</v>
      </c>
      <c r="C23" s="119" t="s">
        <v>219</v>
      </c>
      <c r="D23" s="119" t="s">
        <v>194</v>
      </c>
      <c r="E23" s="119">
        <v>1.6</v>
      </c>
      <c r="F23" s="119">
        <v>2.2999999999999998</v>
      </c>
      <c r="G23" s="119"/>
      <c r="H23" s="119"/>
      <c r="I23" s="119"/>
      <c r="J23" s="119"/>
      <c r="K23" s="119"/>
      <c r="N23" t="s">
        <v>206</v>
      </c>
    </row>
    <row r="24" spans="1:18" x14ac:dyDescent="0.2">
      <c r="B24" s="119">
        <v>4</v>
      </c>
      <c r="C24" s="119" t="s">
        <v>218</v>
      </c>
      <c r="D24" s="119" t="s">
        <v>214</v>
      </c>
      <c r="E24" s="119"/>
      <c r="F24" s="119"/>
      <c r="G24" s="119"/>
      <c r="H24" s="119"/>
      <c r="I24" s="119"/>
      <c r="J24" s="119"/>
      <c r="K24" s="119"/>
      <c r="N24" t="s">
        <v>207</v>
      </c>
    </row>
    <row r="25" spans="1:18" x14ac:dyDescent="0.2">
      <c r="B25" s="119">
        <v>5</v>
      </c>
      <c r="C25" s="119" t="s">
        <v>188</v>
      </c>
      <c r="D25" s="119" t="s">
        <v>214</v>
      </c>
      <c r="E25" s="119"/>
      <c r="F25" s="119"/>
      <c r="G25" s="119"/>
      <c r="H25" s="119"/>
      <c r="I25" s="119"/>
      <c r="J25" s="119"/>
      <c r="K25" s="119"/>
      <c r="N25" t="s">
        <v>208</v>
      </c>
    </row>
    <row r="26" spans="1:18" x14ac:dyDescent="0.2">
      <c r="B26" s="119">
        <v>6</v>
      </c>
      <c r="C26" s="119" t="s">
        <v>219</v>
      </c>
      <c r="D26" s="119" t="s">
        <v>214</v>
      </c>
      <c r="N26" t="s">
        <v>209</v>
      </c>
    </row>
    <row r="27" spans="1:18" x14ac:dyDescent="0.2">
      <c r="Q27" s="119"/>
      <c r="R27" s="119"/>
    </row>
    <row r="28" spans="1:18" x14ac:dyDescent="0.2"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8" ht="18.75" customHeight="1" x14ac:dyDescent="0.2"/>
    <row r="30" spans="1:18" ht="17.25" customHeight="1" x14ac:dyDescent="0.2">
      <c r="B30" t="s">
        <v>174</v>
      </c>
    </row>
    <row r="31" spans="1:18" ht="17.25" customHeight="1" x14ac:dyDescent="0.2"/>
    <row r="32" spans="1:18" ht="14.25" customHeight="1" x14ac:dyDescent="0.2">
      <c r="B32" t="s">
        <v>199</v>
      </c>
    </row>
    <row r="33" spans="1:16" ht="14.25" customHeight="1" x14ac:dyDescent="0.2">
      <c r="B33" t="s">
        <v>217</v>
      </c>
    </row>
    <row r="34" spans="1:16" ht="11.25" customHeight="1" x14ac:dyDescent="0.2">
      <c r="B34" t="s">
        <v>210</v>
      </c>
    </row>
    <row r="35" spans="1:16" s="94" customFormat="1" x14ac:dyDescent="0.2">
      <c r="A35"/>
      <c r="B35" t="s">
        <v>185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s="94" customFormat="1" x14ac:dyDescent="0.2">
      <c r="A36"/>
      <c r="B36" t="s">
        <v>203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s="94" customFormat="1" x14ac:dyDescent="0.2">
      <c r="A37"/>
      <c r="B37" t="s">
        <v>196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94" customFormat="1" x14ac:dyDescent="0.2">
      <c r="A38"/>
      <c r="B38" t="s">
        <v>184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x14ac:dyDescent="0.2">
      <c r="B39" t="s">
        <v>200</v>
      </c>
    </row>
    <row r="40" spans="1:16" x14ac:dyDescent="0.2">
      <c r="B40" t="s">
        <v>202</v>
      </c>
    </row>
    <row r="41" spans="1:16" x14ac:dyDescent="0.2">
      <c r="B41" t="s">
        <v>195</v>
      </c>
    </row>
    <row r="42" spans="1:16" x14ac:dyDescent="0.2">
      <c r="B42" t="s">
        <v>197</v>
      </c>
    </row>
    <row r="43" spans="1:16" x14ac:dyDescent="0.2">
      <c r="B43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200"/>
  <sheetViews>
    <sheetView topLeftCell="A28" zoomScale="70" zoomScaleNormal="70" workbookViewId="0">
      <selection activeCell="I37" sqref="I37"/>
    </sheetView>
  </sheetViews>
  <sheetFormatPr defaultColWidth="9.140625" defaultRowHeight="12.75" x14ac:dyDescent="0.2"/>
  <cols>
    <col min="1" max="1" width="29.7109375" style="1" customWidth="1"/>
    <col min="2" max="2" width="13.5703125" style="2" customWidth="1"/>
    <col min="3" max="3" width="14.7109375" style="2" customWidth="1"/>
    <col min="4" max="4" width="15" style="2" customWidth="1"/>
    <col min="5" max="5" width="15.5703125" style="2" customWidth="1"/>
    <col min="6" max="6" width="17.28515625" customWidth="1"/>
    <col min="7" max="7" width="16.140625" customWidth="1"/>
    <col min="8" max="10" width="13.85546875" customWidth="1"/>
    <col min="11" max="11" width="14.85546875" customWidth="1"/>
    <col min="12" max="12" width="13.42578125" customWidth="1"/>
    <col min="13" max="13" width="13.85546875" customWidth="1"/>
    <col min="14" max="16" width="15.28515625" style="2" customWidth="1"/>
    <col min="17" max="17" width="14.85546875" style="2" customWidth="1"/>
    <col min="18" max="18" width="13" style="2" customWidth="1"/>
    <col min="19" max="19" width="12.85546875" style="2" customWidth="1"/>
    <col min="20" max="20" width="14.42578125" style="2" customWidth="1"/>
    <col min="21" max="21" width="17.42578125" style="4" customWidth="1"/>
    <col min="22" max="22" width="17.85546875" style="4" customWidth="1"/>
    <col min="23" max="23" width="12" style="4" customWidth="1"/>
    <col min="24" max="24" width="47.28515625" style="4" customWidth="1"/>
    <col min="25" max="25" width="9.7109375" style="3" customWidth="1"/>
    <col min="26" max="26" width="8.85546875" style="1" customWidth="1"/>
    <col min="27" max="27" width="10.28515625" style="1" customWidth="1"/>
    <col min="28" max="28" width="9" style="1" customWidth="1"/>
    <col min="29" max="29" width="8.7109375" style="1" customWidth="1"/>
    <col min="30" max="30" width="9.140625" style="3" customWidth="1"/>
    <col min="31" max="31" width="11.5703125" style="2" customWidth="1"/>
    <col min="32" max="32" width="10.5703125" style="2" customWidth="1"/>
    <col min="33" max="33" width="9.7109375" style="3" customWidth="1"/>
    <col min="34" max="34" width="13.5703125" style="3" customWidth="1"/>
    <col min="35" max="35" width="11.140625" style="3" customWidth="1"/>
    <col min="36" max="36" width="14.85546875" style="3" customWidth="1"/>
    <col min="37" max="37" width="3.140625" style="1" customWidth="1"/>
    <col min="38" max="39" width="12" style="35" customWidth="1"/>
    <col min="40" max="40" width="3.140625" style="35" customWidth="1"/>
    <col min="41" max="42" width="12" style="1" customWidth="1"/>
    <col min="43" max="43" width="3.42578125" style="1" customWidth="1"/>
    <col min="44" max="45" width="11.5703125" style="1" customWidth="1"/>
    <col min="46" max="46" width="2.140625" style="1" customWidth="1"/>
    <col min="47" max="49" width="9.140625" style="35"/>
    <col min="50" max="50" width="3.42578125" style="1" customWidth="1"/>
    <col min="51" max="51" width="12.140625" style="1" customWidth="1"/>
    <col min="52" max="53" width="10.7109375" customWidth="1"/>
    <col min="54" max="54" width="12.140625" style="35" customWidth="1"/>
    <col min="55" max="56" width="11.5703125" style="35" customWidth="1"/>
    <col min="57" max="57" width="2.28515625" style="35" customWidth="1"/>
    <col min="58" max="62" width="11.7109375" style="35" customWidth="1"/>
    <col min="63" max="65" width="12.42578125" style="35" customWidth="1"/>
    <col min="66" max="67" width="10" style="35" customWidth="1"/>
    <col min="68" max="68" width="11.85546875" style="35" customWidth="1"/>
    <col min="69" max="69" width="2" style="1" customWidth="1"/>
    <col min="70" max="70" width="8.7109375" customWidth="1"/>
    <col min="71" max="71" width="11.5703125" style="1" customWidth="1"/>
    <col min="72" max="72" width="10.85546875" style="1" customWidth="1"/>
    <col min="73" max="73" width="12" style="35" customWidth="1"/>
    <col min="74" max="74" width="2.5703125" style="1" customWidth="1"/>
    <col min="75" max="76" width="12.140625" style="1" customWidth="1"/>
    <col min="77" max="77" width="12.140625" style="35" customWidth="1"/>
    <col min="78" max="78" width="2.5703125" style="35" customWidth="1"/>
    <col min="79" max="79" width="12.28515625" style="35" customWidth="1"/>
    <col min="80" max="81" width="12.5703125" style="35" customWidth="1"/>
    <col min="82" max="83" width="9.140625" style="35"/>
    <col min="84" max="16384" width="9.140625" style="1"/>
  </cols>
  <sheetData>
    <row r="1" spans="2:13" x14ac:dyDescent="0.2">
      <c r="F1" s="2"/>
      <c r="M1" s="2"/>
    </row>
    <row r="2" spans="2:13" x14ac:dyDescent="0.2">
      <c r="F2" s="2"/>
      <c r="M2" s="2"/>
    </row>
    <row r="3" spans="2:13" x14ac:dyDescent="0.2">
      <c r="B3" s="281" t="s">
        <v>163</v>
      </c>
      <c r="C3" s="128"/>
      <c r="D3" s="128"/>
      <c r="E3" s="282" t="str">
        <f>'Spectrum Needs'!E7</f>
        <v>M</v>
      </c>
      <c r="F3" s="2" t="s">
        <v>212</v>
      </c>
      <c r="M3" s="2"/>
    </row>
    <row r="4" spans="2:13" x14ac:dyDescent="0.2">
      <c r="F4" s="2"/>
      <c r="M4" s="2"/>
    </row>
    <row r="5" spans="2:13" x14ac:dyDescent="0.2">
      <c r="B5" s="86" t="s">
        <v>290</v>
      </c>
      <c r="C5"/>
      <c r="D5"/>
      <c r="E5"/>
      <c r="G5" s="1"/>
      <c r="M5" s="2"/>
    </row>
    <row r="6" spans="2:13" ht="13.5" thickBot="1" x14ac:dyDescent="0.25">
      <c r="B6" s="86"/>
      <c r="C6"/>
      <c r="D6"/>
      <c r="E6"/>
      <c r="G6" s="1"/>
      <c r="M6" s="2"/>
    </row>
    <row r="7" spans="2:13" ht="13.5" thickBot="1" x14ac:dyDescent="0.25">
      <c r="B7" s="289" t="s">
        <v>351</v>
      </c>
      <c r="C7" s="104"/>
      <c r="D7" s="104"/>
      <c r="E7" s="105"/>
      <c r="G7" s="1"/>
      <c r="M7" s="2"/>
    </row>
    <row r="8" spans="2:13" x14ac:dyDescent="0.2">
      <c r="B8" s="120" t="s">
        <v>154</v>
      </c>
      <c r="C8" s="88"/>
      <c r="D8" s="127" t="s">
        <v>155</v>
      </c>
      <c r="E8" s="88"/>
      <c r="G8" s="1"/>
      <c r="M8" s="2"/>
    </row>
    <row r="9" spans="2:13" ht="13.5" thickBot="1" x14ac:dyDescent="0.25">
      <c r="B9" s="89"/>
      <c r="C9" s="90"/>
      <c r="D9" s="89"/>
      <c r="E9" s="90"/>
      <c r="G9" s="1"/>
      <c r="M9" s="2"/>
    </row>
    <row r="10" spans="2:13" ht="44.25" customHeight="1" thickBot="1" x14ac:dyDescent="0.25">
      <c r="B10" s="211" t="s">
        <v>161</v>
      </c>
      <c r="C10" s="210"/>
      <c r="D10" s="209" t="s">
        <v>161</v>
      </c>
      <c r="E10" s="210"/>
      <c r="G10" s="1"/>
      <c r="M10" s="2"/>
    </row>
    <row r="11" spans="2:13" ht="13.5" thickBot="1" x14ac:dyDescent="0.25">
      <c r="B11" s="283">
        <f>Q93</f>
        <v>3353.2</v>
      </c>
      <c r="C11" s="284"/>
      <c r="D11" s="283">
        <f>Q58</f>
        <v>3973.166666666667</v>
      </c>
      <c r="E11" s="108"/>
      <c r="F11" s="86" t="s">
        <v>263</v>
      </c>
      <c r="G11" s="1"/>
      <c r="M11" s="2"/>
    </row>
    <row r="12" spans="2:13" x14ac:dyDescent="0.2">
      <c r="B12"/>
      <c r="C12"/>
      <c r="D12"/>
      <c r="E12"/>
      <c r="G12" s="1"/>
      <c r="M12" s="2"/>
    </row>
    <row r="13" spans="2:13" x14ac:dyDescent="0.2">
      <c r="B13"/>
      <c r="C13"/>
      <c r="D13"/>
      <c r="E13"/>
      <c r="G13" s="1"/>
      <c r="M13" s="2"/>
    </row>
    <row r="14" spans="2:13" x14ac:dyDescent="0.2">
      <c r="B14"/>
      <c r="C14"/>
      <c r="D14"/>
      <c r="E14"/>
      <c r="G14" s="1"/>
      <c r="M14" s="2"/>
    </row>
    <row r="15" spans="2:13" x14ac:dyDescent="0.2">
      <c r="B15" s="86" t="s">
        <v>289</v>
      </c>
      <c r="C15"/>
      <c r="D15"/>
      <c r="E15"/>
      <c r="G15" s="1"/>
      <c r="M15" s="2"/>
    </row>
    <row r="16" spans="2:13" ht="13.5" thickBot="1" x14ac:dyDescent="0.25">
      <c r="B16"/>
      <c r="C16"/>
      <c r="D16"/>
      <c r="E16"/>
      <c r="G16" s="1"/>
      <c r="M16" s="2"/>
    </row>
    <row r="17" spans="1:34" ht="13.5" thickBot="1" x14ac:dyDescent="0.25">
      <c r="B17" s="289" t="s">
        <v>351</v>
      </c>
      <c r="C17" s="104"/>
      <c r="D17" s="104"/>
      <c r="E17" s="105"/>
      <c r="G17" s="1"/>
      <c r="M17" s="2"/>
    </row>
    <row r="18" spans="1:34" x14ac:dyDescent="0.2">
      <c r="B18" s="111" t="s">
        <v>154</v>
      </c>
      <c r="C18" s="88"/>
      <c r="D18" s="127" t="s">
        <v>155</v>
      </c>
      <c r="E18" s="88"/>
      <c r="G18" s="1"/>
      <c r="M18" s="2"/>
    </row>
    <row r="19" spans="1:34" ht="13.5" thickBot="1" x14ac:dyDescent="0.25">
      <c r="B19" s="89"/>
      <c r="C19" s="90"/>
      <c r="D19" s="89"/>
      <c r="E19" s="90"/>
      <c r="G19" s="1"/>
      <c r="M19" s="2"/>
    </row>
    <row r="20" spans="1:34" ht="26.25" thickBot="1" x14ac:dyDescent="0.25">
      <c r="B20" s="211" t="s">
        <v>161</v>
      </c>
      <c r="C20" s="210"/>
      <c r="D20" s="209" t="s">
        <v>161</v>
      </c>
      <c r="E20" s="210"/>
      <c r="G20" s="1"/>
      <c r="M20" s="2"/>
    </row>
    <row r="21" spans="1:34" ht="13.5" thickBot="1" x14ac:dyDescent="0.25">
      <c r="B21" s="283">
        <f>I93</f>
        <v>335.32000000000005</v>
      </c>
      <c r="C21" s="284"/>
      <c r="D21" s="283">
        <f>I58</f>
        <v>651.66666666666663</v>
      </c>
      <c r="E21" s="108"/>
      <c r="F21" s="86" t="s">
        <v>156</v>
      </c>
      <c r="G21" s="1"/>
      <c r="M21" s="2"/>
    </row>
    <row r="22" spans="1:34" x14ac:dyDescent="0.2">
      <c r="B22"/>
      <c r="C22"/>
      <c r="D22"/>
      <c r="E22"/>
      <c r="G22" s="1"/>
      <c r="M22" s="2"/>
    </row>
    <row r="23" spans="1:34" x14ac:dyDescent="0.2">
      <c r="B23"/>
      <c r="C23"/>
      <c r="D23"/>
      <c r="E23"/>
      <c r="G23" s="1"/>
      <c r="M23" s="2"/>
    </row>
    <row r="24" spans="1:34" x14ac:dyDescent="0.2">
      <c r="B24" t="s">
        <v>311</v>
      </c>
      <c r="C24"/>
      <c r="D24" s="288">
        <f>D21/D11</f>
        <v>0.16401694701958972</v>
      </c>
      <c r="E24"/>
      <c r="G24" s="1"/>
      <c r="M24" s="2"/>
    </row>
    <row r="25" spans="1:34" x14ac:dyDescent="0.2">
      <c r="B25"/>
      <c r="C25"/>
      <c r="D25"/>
      <c r="E25"/>
      <c r="G25" s="1"/>
      <c r="L25" t="s">
        <v>312</v>
      </c>
      <c r="M25" s="2"/>
    </row>
    <row r="26" spans="1:34" x14ac:dyDescent="0.2">
      <c r="B26"/>
      <c r="C26"/>
      <c r="D26"/>
      <c r="E26"/>
      <c r="G26" s="1"/>
      <c r="M26" s="2"/>
    </row>
    <row r="27" spans="1:34" ht="13.5" thickBot="1" x14ac:dyDescent="0.25">
      <c r="B27"/>
      <c r="C27"/>
      <c r="D27"/>
      <c r="E27"/>
      <c r="G27" s="1"/>
      <c r="M27" s="2"/>
    </row>
    <row r="28" spans="1:34" ht="21" customHeight="1" thickTop="1" thickBot="1" x14ac:dyDescent="0.25">
      <c r="A28" s="242" t="s">
        <v>223</v>
      </c>
      <c r="B28" s="234"/>
      <c r="C28" s="234"/>
      <c r="D28" s="234"/>
      <c r="E28" s="234"/>
      <c r="F28" s="234"/>
      <c r="G28" s="235"/>
      <c r="H28" s="234"/>
      <c r="I28" s="234"/>
      <c r="J28" s="234"/>
      <c r="K28" s="234"/>
      <c r="L28" s="234"/>
      <c r="M28" s="236"/>
      <c r="N28" s="236"/>
      <c r="O28" s="236"/>
      <c r="P28" s="236"/>
      <c r="Q28" s="236"/>
      <c r="R28" s="236"/>
      <c r="S28" s="237"/>
    </row>
    <row r="29" spans="1:34" ht="113.25" customHeight="1" thickTop="1" thickBot="1" x14ac:dyDescent="0.25">
      <c r="C29" s="224" t="s">
        <v>160</v>
      </c>
      <c r="D29" s="225" t="s">
        <v>239</v>
      </c>
      <c r="E29" s="226" t="s">
        <v>240</v>
      </c>
      <c r="F29" s="53" t="s">
        <v>238</v>
      </c>
      <c r="G29" s="227" t="s">
        <v>271</v>
      </c>
      <c r="H29" s="228" t="s">
        <v>307</v>
      </c>
      <c r="I29" s="228" t="s">
        <v>309</v>
      </c>
      <c r="J29" s="53" t="s">
        <v>249</v>
      </c>
      <c r="K29" s="227" t="s">
        <v>306</v>
      </c>
      <c r="L29" s="227" t="s">
        <v>248</v>
      </c>
      <c r="M29" s="229" t="s">
        <v>246</v>
      </c>
      <c r="N29" s="230" t="s">
        <v>300</v>
      </c>
      <c r="O29" s="231" t="s">
        <v>243</v>
      </c>
      <c r="P29" s="231" t="s">
        <v>244</v>
      </c>
      <c r="Q29" s="231" t="s">
        <v>250</v>
      </c>
      <c r="R29" s="232" t="s">
        <v>247</v>
      </c>
      <c r="S29" s="233" t="s">
        <v>282</v>
      </c>
      <c r="U29" s="244" t="s">
        <v>278</v>
      </c>
      <c r="V29" s="244" t="s">
        <v>279</v>
      </c>
      <c r="Y29" s="86" t="s">
        <v>341</v>
      </c>
    </row>
    <row r="30" spans="1:34" ht="41.25" customHeight="1" thickTop="1" thickBot="1" x14ac:dyDescent="0.25">
      <c r="A30" s="293" t="s">
        <v>222</v>
      </c>
      <c r="B30"/>
      <c r="C30"/>
      <c r="D30" s="86" t="s">
        <v>296</v>
      </c>
      <c r="E30"/>
      <c r="G30" s="1"/>
      <c r="M30" s="2"/>
      <c r="X30" s="242" t="s">
        <v>223</v>
      </c>
      <c r="Y30" s="200" t="s">
        <v>265</v>
      </c>
      <c r="Z30" s="310"/>
      <c r="AA30" s="201" t="s">
        <v>258</v>
      </c>
      <c r="AB30" s="310"/>
      <c r="AC30" s="202" t="s">
        <v>266</v>
      </c>
      <c r="AD30" s="313"/>
      <c r="AE30" s="203" t="s">
        <v>267</v>
      </c>
      <c r="AF30" s="204"/>
      <c r="AG30" s="142"/>
    </row>
    <row r="31" spans="1:34" ht="36.75" customHeight="1" thickTop="1" thickBot="1" x14ac:dyDescent="0.25">
      <c r="A31" s="151" t="s">
        <v>242</v>
      </c>
      <c r="B31" s="150"/>
      <c r="C31" s="147"/>
      <c r="D31" s="147"/>
      <c r="E31" s="147"/>
      <c r="F31" s="147"/>
      <c r="G31" s="148"/>
      <c r="H31" s="147"/>
      <c r="I31" s="147"/>
      <c r="J31" s="147"/>
      <c r="K31" s="147"/>
      <c r="L31" s="147"/>
      <c r="M31" s="148"/>
      <c r="N31" s="148"/>
      <c r="O31" s="148"/>
      <c r="P31" s="148"/>
      <c r="Q31" s="148"/>
      <c r="R31" s="358"/>
      <c r="S31" s="149"/>
      <c r="X31" s="151" t="s">
        <v>242</v>
      </c>
      <c r="Y31" s="205" t="s">
        <v>213</v>
      </c>
      <c r="Z31" s="311"/>
      <c r="AA31" s="292" t="s">
        <v>168</v>
      </c>
      <c r="AB31" s="312"/>
      <c r="AC31" s="207" t="s">
        <v>167</v>
      </c>
      <c r="AD31" s="312"/>
      <c r="AE31" s="207" t="s">
        <v>188</v>
      </c>
      <c r="AF31" s="208"/>
      <c r="AG31" s="142"/>
    </row>
    <row r="32" spans="1:34" ht="60.75" customHeight="1" thickTop="1" x14ac:dyDescent="0.2">
      <c r="A32" s="186" t="s">
        <v>241</v>
      </c>
      <c r="B32" s="158"/>
      <c r="C32" s="159">
        <v>1</v>
      </c>
      <c r="D32" s="152">
        <f>IF($E$3="VL",Y32,IF($E$3="L",AA32,IF($E$3="M",AC32,IF($E$3="S",AE32,0))))</f>
        <v>0</v>
      </c>
      <c r="E32" s="152">
        <f>IF($E$3="VL",Z32,IF($E$3="L",AB32,IF($E$3="M",AD32,IF($E$3="S",AF32,0))))</f>
        <v>0</v>
      </c>
      <c r="F32" s="160"/>
      <c r="G32" s="161">
        <v>960</v>
      </c>
      <c r="H32" s="162">
        <f>IF(E32&lt;&gt;0,Q32*S32/E32,0)</f>
        <v>0</v>
      </c>
      <c r="I32" s="286">
        <f>Q32*S32</f>
        <v>0</v>
      </c>
      <c r="J32" s="159">
        <v>60</v>
      </c>
      <c r="K32" s="163">
        <f>C32*J32/60</f>
        <v>1</v>
      </c>
      <c r="L32" s="164">
        <f>G32</f>
        <v>960</v>
      </c>
      <c r="M32" s="161">
        <f>G32*E32</f>
        <v>0</v>
      </c>
      <c r="N32" s="161">
        <f t="shared" ref="N32:N38" si="0">G32*E32*K32</f>
        <v>0</v>
      </c>
      <c r="O32" s="161">
        <f>G32*K32/S32</f>
        <v>3840</v>
      </c>
      <c r="P32" s="161">
        <f t="shared" ref="P32:P38" si="1">O32*E32</f>
        <v>0</v>
      </c>
      <c r="Q32" s="168">
        <f>IF(E32&lt;&gt;0,IF((P32/E32)&gt;'Spectrum Efficiencies'!$J$15,('Spectrum Efficiencies'!$J$15*E32),'Incident (1)'!P32),0)</f>
        <v>0</v>
      </c>
      <c r="R32" s="219" t="str">
        <f>IF(E32&lt;&gt;0,IF(D32/E32=1,"N","Y"),"-")</f>
        <v>-</v>
      </c>
      <c r="S32" s="165">
        <f>IF(R32="N",'Spectrum Efficiencies'!$K$7,'Spectrum Efficiencies'!$K$10)</f>
        <v>0.25</v>
      </c>
      <c r="U32" s="4" t="s">
        <v>268</v>
      </c>
      <c r="V32" s="4" t="s">
        <v>276</v>
      </c>
      <c r="X32" s="186" t="s">
        <v>241</v>
      </c>
      <c r="Y32" s="326">
        <v>10</v>
      </c>
      <c r="Z32" s="330">
        <v>1</v>
      </c>
      <c r="AA32" s="327">
        <v>8</v>
      </c>
      <c r="AB32" s="328">
        <v>1</v>
      </c>
      <c r="AC32" s="333">
        <v>0</v>
      </c>
      <c r="AD32" s="330">
        <v>0</v>
      </c>
      <c r="AE32" s="333">
        <v>0</v>
      </c>
      <c r="AF32" s="330">
        <v>0</v>
      </c>
      <c r="AG32" s="142" t="e">
        <f>INDEX(Y32:Y37,1,2)</f>
        <v>#REF!</v>
      </c>
      <c r="AH32" s="3">
        <f>HLOOKUP("L",Y31:AF37,3,FALSE)</f>
        <v>8</v>
      </c>
    </row>
    <row r="33" spans="1:34" ht="65.25" customHeight="1" x14ac:dyDescent="0.2">
      <c r="A33" s="186" t="s">
        <v>259</v>
      </c>
      <c r="B33"/>
      <c r="C33" s="133">
        <v>1</v>
      </c>
      <c r="D33" s="152">
        <f t="shared" ref="D33:D38" si="2">IF($E$3="VL",Y33,IF($E$3="L",AA33,IF($E$3="M",AC33,IF($E$3="S",AE33,0))))</f>
        <v>0</v>
      </c>
      <c r="E33" s="152">
        <f t="shared" ref="E33:E38" si="3">IF($E$3="VL",Z33,IF($E$3="L",AB33,IF($E$3="M",AD33,IF($E$3="S",AF33,0))))</f>
        <v>0</v>
      </c>
      <c r="F33" s="152"/>
      <c r="G33" s="140">
        <v>512</v>
      </c>
      <c r="H33" s="166">
        <f t="shared" ref="H33:H38" si="4">IF(E33&lt;&gt;0,Q33*S33/E33,0)</f>
        <v>0</v>
      </c>
      <c r="I33" s="287">
        <f>Q33*S33</f>
        <v>0</v>
      </c>
      <c r="J33" s="133">
        <v>60</v>
      </c>
      <c r="K33" s="141">
        <f t="shared" ref="K33:K55" si="5">C33*J33/60</f>
        <v>1</v>
      </c>
      <c r="L33" s="167">
        <f t="shared" ref="L33:L38" si="6">G33</f>
        <v>512</v>
      </c>
      <c r="M33" s="140">
        <f t="shared" ref="M33:M38" si="7">G33*E33</f>
        <v>0</v>
      </c>
      <c r="N33" s="140">
        <f t="shared" si="0"/>
        <v>0</v>
      </c>
      <c r="O33" s="140">
        <f t="shared" ref="O33:O38" si="8">G33*K33/S33</f>
        <v>2048</v>
      </c>
      <c r="P33" s="140">
        <f t="shared" si="1"/>
        <v>0</v>
      </c>
      <c r="Q33" s="168">
        <f>IF(E33&lt;&gt;0,IF((P33/E33)&gt;'Spectrum Efficiencies'!$J$15,('Spectrum Efficiencies'!$J$15*E33),'Incident (1)'!P33),0)</f>
        <v>0</v>
      </c>
      <c r="R33" s="140" t="str">
        <f t="shared" ref="R33:R38" si="9">IF(E33&lt;&gt;0,IF(D33/E33=1,"N","Y"),"-")</f>
        <v>-</v>
      </c>
      <c r="S33" s="169">
        <f>IF(R33="N",'Spectrum Efficiencies'!$K$7,'Spectrum Efficiencies'!$K$10)</f>
        <v>0.25</v>
      </c>
      <c r="U33" s="4" t="s">
        <v>269</v>
      </c>
      <c r="V33" s="4" t="s">
        <v>277</v>
      </c>
      <c r="X33" s="186" t="s">
        <v>259</v>
      </c>
      <c r="Y33" s="326">
        <v>10</v>
      </c>
      <c r="Z33" s="332">
        <v>4</v>
      </c>
      <c r="AA33" s="327">
        <v>8</v>
      </c>
      <c r="AB33" s="331">
        <v>2</v>
      </c>
      <c r="AC33" s="333">
        <v>0</v>
      </c>
      <c r="AD33" s="332">
        <v>0</v>
      </c>
      <c r="AE33" s="333">
        <v>0</v>
      </c>
      <c r="AF33" s="332">
        <v>0</v>
      </c>
      <c r="AG33" s="142" t="e">
        <f>position</f>
        <v>#NAME?</v>
      </c>
      <c r="AH33" s="3" t="str">
        <f>LOOKUP("L",Y31:AF31)</f>
        <v>L</v>
      </c>
    </row>
    <row r="34" spans="1:34" ht="54" customHeight="1" x14ac:dyDescent="0.2">
      <c r="A34" s="186" t="s">
        <v>314</v>
      </c>
      <c r="B34"/>
      <c r="C34" s="133">
        <v>1</v>
      </c>
      <c r="D34" s="152">
        <f t="shared" si="2"/>
        <v>0</v>
      </c>
      <c r="E34" s="152">
        <f t="shared" si="3"/>
        <v>0</v>
      </c>
      <c r="F34" s="152"/>
      <c r="G34" s="140">
        <v>960</v>
      </c>
      <c r="H34" s="166">
        <f t="shared" si="4"/>
        <v>0</v>
      </c>
      <c r="I34" s="287">
        <f t="shared" ref="I34:I37" si="10">Q34*S34</f>
        <v>0</v>
      </c>
      <c r="J34" s="133">
        <v>60</v>
      </c>
      <c r="K34" s="141">
        <f t="shared" si="5"/>
        <v>1</v>
      </c>
      <c r="L34" s="167">
        <f t="shared" si="6"/>
        <v>960</v>
      </c>
      <c r="M34" s="140">
        <f t="shared" si="7"/>
        <v>0</v>
      </c>
      <c r="N34" s="140">
        <f t="shared" si="0"/>
        <v>0</v>
      </c>
      <c r="O34" s="140">
        <f t="shared" si="8"/>
        <v>3840</v>
      </c>
      <c r="P34" s="140">
        <f t="shared" si="1"/>
        <v>0</v>
      </c>
      <c r="Q34" s="168">
        <f>IF(E34&lt;&gt;0,IF((P34/E34)&gt;'Spectrum Efficiencies'!$J$15,('Spectrum Efficiencies'!$J$15*E34),'Incident (1)'!P34),0)</f>
        <v>0</v>
      </c>
      <c r="R34" s="140" t="str">
        <f t="shared" si="9"/>
        <v>-</v>
      </c>
      <c r="S34" s="169">
        <f>IF(R34="N",'Spectrum Efficiencies'!$K$7,'Spectrum Efficiencies'!$K$10)</f>
        <v>0.25</v>
      </c>
      <c r="U34" s="4" t="s">
        <v>281</v>
      </c>
      <c r="X34" s="186" t="s">
        <v>314</v>
      </c>
      <c r="Y34" s="326">
        <v>10</v>
      </c>
      <c r="Z34" s="332">
        <v>2</v>
      </c>
      <c r="AA34" s="327">
        <v>8</v>
      </c>
      <c r="AB34" s="331">
        <v>1</v>
      </c>
      <c r="AC34" s="333">
        <v>0</v>
      </c>
      <c r="AD34" s="332">
        <v>0</v>
      </c>
      <c r="AE34" s="333">
        <v>0</v>
      </c>
      <c r="AF34" s="332">
        <v>0</v>
      </c>
      <c r="AG34" s="142"/>
    </row>
    <row r="35" spans="1:34" ht="57.75" customHeight="1" x14ac:dyDescent="0.2">
      <c r="A35" s="186" t="s">
        <v>320</v>
      </c>
      <c r="B35"/>
      <c r="C35" s="133">
        <v>1</v>
      </c>
      <c r="D35" s="152">
        <f t="shared" si="2"/>
        <v>1</v>
      </c>
      <c r="E35" s="152">
        <f t="shared" si="3"/>
        <v>1</v>
      </c>
      <c r="F35" s="152"/>
      <c r="G35" s="140">
        <v>960</v>
      </c>
      <c r="H35" s="166">
        <f t="shared" si="4"/>
        <v>288</v>
      </c>
      <c r="I35" s="287">
        <f t="shared" si="10"/>
        <v>288</v>
      </c>
      <c r="J35" s="133">
        <v>60</v>
      </c>
      <c r="K35" s="141">
        <f t="shared" si="5"/>
        <v>1</v>
      </c>
      <c r="L35" s="167">
        <f t="shared" si="6"/>
        <v>960</v>
      </c>
      <c r="M35" s="140">
        <f t="shared" si="7"/>
        <v>960</v>
      </c>
      <c r="N35" s="140">
        <f t="shared" si="0"/>
        <v>960</v>
      </c>
      <c r="O35" s="140">
        <f t="shared" si="8"/>
        <v>6000</v>
      </c>
      <c r="P35" s="140">
        <f t="shared" si="1"/>
        <v>6000</v>
      </c>
      <c r="Q35" s="168">
        <f>IF(E35&lt;&gt;0,IF((P35/E35)&gt;'Spectrum Efficiencies'!$J$15,('Spectrum Efficiencies'!$J$15*E35),'Incident (1)'!P35),0)</f>
        <v>1800</v>
      </c>
      <c r="R35" s="140" t="str">
        <f t="shared" si="9"/>
        <v>N</v>
      </c>
      <c r="S35" s="169">
        <f>IF(R35="N",'Spectrum Efficiencies'!$K$7,'Spectrum Efficiencies'!$K$10)</f>
        <v>0.16</v>
      </c>
      <c r="X35" s="186" t="s">
        <v>320</v>
      </c>
      <c r="Y35" s="326">
        <v>8</v>
      </c>
      <c r="Z35" s="332">
        <v>2</v>
      </c>
      <c r="AA35" s="327">
        <v>4</v>
      </c>
      <c r="AB35" s="331">
        <v>1</v>
      </c>
      <c r="AC35" s="333">
        <v>1</v>
      </c>
      <c r="AD35" s="332">
        <v>1</v>
      </c>
      <c r="AE35" s="333">
        <v>0</v>
      </c>
      <c r="AF35" s="334">
        <v>0</v>
      </c>
      <c r="AG35" s="142"/>
    </row>
    <row r="36" spans="1:34" ht="68.25" customHeight="1" x14ac:dyDescent="0.2">
      <c r="A36" s="186" t="s">
        <v>319</v>
      </c>
      <c r="B36"/>
      <c r="C36" s="133">
        <v>1</v>
      </c>
      <c r="D36" s="152">
        <f t="shared" si="2"/>
        <v>0</v>
      </c>
      <c r="E36" s="152">
        <f t="shared" si="3"/>
        <v>0</v>
      </c>
      <c r="F36" s="152"/>
      <c r="G36" s="140">
        <v>512</v>
      </c>
      <c r="H36" s="166">
        <f t="shared" si="4"/>
        <v>0</v>
      </c>
      <c r="I36" s="287">
        <f t="shared" si="10"/>
        <v>0</v>
      </c>
      <c r="J36" s="133">
        <v>60</v>
      </c>
      <c r="K36" s="141">
        <f t="shared" si="5"/>
        <v>1</v>
      </c>
      <c r="L36" s="167">
        <f t="shared" si="6"/>
        <v>512</v>
      </c>
      <c r="M36" s="140">
        <f t="shared" si="7"/>
        <v>0</v>
      </c>
      <c r="N36" s="140">
        <f t="shared" si="0"/>
        <v>0</v>
      </c>
      <c r="O36" s="140">
        <f t="shared" si="8"/>
        <v>2048</v>
      </c>
      <c r="P36" s="140">
        <f t="shared" si="1"/>
        <v>0</v>
      </c>
      <c r="Q36" s="168">
        <f>IF(E36&lt;&gt;0,IF((P36/E36)&gt;'Spectrum Efficiencies'!$J$15,('Spectrum Efficiencies'!$J$15*E36),'Incident (1)'!P36),0)</f>
        <v>0</v>
      </c>
      <c r="R36" s="140" t="str">
        <f t="shared" si="9"/>
        <v>-</v>
      </c>
      <c r="S36" s="169">
        <f>IF(R36="N",'Spectrum Efficiencies'!$K$7,'Spectrum Efficiencies'!$K$10)</f>
        <v>0.25</v>
      </c>
      <c r="X36" s="186" t="s">
        <v>319</v>
      </c>
      <c r="Y36" s="326">
        <v>8</v>
      </c>
      <c r="Z36" s="332">
        <v>2</v>
      </c>
      <c r="AA36" s="327">
        <v>2</v>
      </c>
      <c r="AB36" s="331">
        <v>1</v>
      </c>
      <c r="AC36" s="333">
        <v>0</v>
      </c>
      <c r="AD36" s="332">
        <v>0</v>
      </c>
      <c r="AE36" s="333">
        <v>1</v>
      </c>
      <c r="AF36" s="334">
        <v>1</v>
      </c>
      <c r="AG36" s="142"/>
    </row>
    <row r="37" spans="1:34" ht="68.25" customHeight="1" x14ac:dyDescent="0.2">
      <c r="A37" s="186" t="s">
        <v>335</v>
      </c>
      <c r="B37"/>
      <c r="C37" s="133">
        <v>1</v>
      </c>
      <c r="D37" s="152">
        <f t="shared" si="2"/>
        <v>1</v>
      </c>
      <c r="E37" s="152">
        <f t="shared" si="3"/>
        <v>1</v>
      </c>
      <c r="F37" s="152"/>
      <c r="G37" s="140">
        <v>512</v>
      </c>
      <c r="H37" s="166">
        <f t="shared" si="4"/>
        <v>288</v>
      </c>
      <c r="I37" s="287">
        <f t="shared" si="10"/>
        <v>288</v>
      </c>
      <c r="J37" s="133">
        <v>60</v>
      </c>
      <c r="K37" s="141">
        <f t="shared" ref="K37" si="11">C37*J37/60</f>
        <v>1</v>
      </c>
      <c r="L37" s="167">
        <f t="shared" ref="L37" si="12">G37</f>
        <v>512</v>
      </c>
      <c r="M37" s="140">
        <f t="shared" ref="M37" si="13">G37*E37</f>
        <v>512</v>
      </c>
      <c r="N37" s="140">
        <f t="shared" si="0"/>
        <v>512</v>
      </c>
      <c r="O37" s="140">
        <f t="shared" si="8"/>
        <v>3200</v>
      </c>
      <c r="P37" s="140">
        <f t="shared" si="1"/>
        <v>3200</v>
      </c>
      <c r="Q37" s="168">
        <f>IF(E37&lt;&gt;0,IF((P37/E37)&gt;'Spectrum Efficiencies'!$J$15,('Spectrum Efficiencies'!$J$15*E37),'Incident (1)'!P37),0)</f>
        <v>1800</v>
      </c>
      <c r="R37" s="140" t="str">
        <f t="shared" si="9"/>
        <v>N</v>
      </c>
      <c r="S37" s="169">
        <f>IF(R37="N",'Spectrum Efficiencies'!$K$7,'Spectrum Efficiencies'!$K$10)</f>
        <v>0.16</v>
      </c>
      <c r="U37" s="4" t="s">
        <v>313</v>
      </c>
      <c r="V37" s="4" t="s">
        <v>280</v>
      </c>
      <c r="X37" s="186" t="s">
        <v>335</v>
      </c>
      <c r="Y37" s="326">
        <v>20</v>
      </c>
      <c r="Z37" s="332">
        <v>2</v>
      </c>
      <c r="AA37" s="327">
        <v>10</v>
      </c>
      <c r="AB37" s="331">
        <v>1</v>
      </c>
      <c r="AC37" s="333">
        <v>1</v>
      </c>
      <c r="AD37" s="332">
        <v>1</v>
      </c>
      <c r="AE37" s="333">
        <v>0</v>
      </c>
      <c r="AF37" s="334">
        <v>0</v>
      </c>
      <c r="AG37" s="142"/>
    </row>
    <row r="38" spans="1:34" ht="56.25" customHeight="1" thickBot="1" x14ac:dyDescent="0.25">
      <c r="A38" s="215" t="s">
        <v>340</v>
      </c>
      <c r="B38" s="170"/>
      <c r="C38" s="171">
        <v>1</v>
      </c>
      <c r="D38" s="294">
        <f t="shared" si="2"/>
        <v>0</v>
      </c>
      <c r="E38" s="294">
        <f t="shared" si="3"/>
        <v>0</v>
      </c>
      <c r="F38" s="294"/>
      <c r="G38" s="173">
        <v>512</v>
      </c>
      <c r="H38" s="381">
        <f t="shared" si="4"/>
        <v>0</v>
      </c>
      <c r="I38" s="185">
        <f t="shared" ref="I38" si="14">Q38*S38</f>
        <v>0</v>
      </c>
      <c r="J38" s="171">
        <v>60</v>
      </c>
      <c r="K38" s="174">
        <f t="shared" si="5"/>
        <v>1</v>
      </c>
      <c r="L38" s="175">
        <f t="shared" si="6"/>
        <v>512</v>
      </c>
      <c r="M38" s="173">
        <f t="shared" si="7"/>
        <v>0</v>
      </c>
      <c r="N38" s="173">
        <f t="shared" si="0"/>
        <v>0</v>
      </c>
      <c r="O38" s="389">
        <f t="shared" si="8"/>
        <v>2048</v>
      </c>
      <c r="P38" s="173">
        <f t="shared" si="1"/>
        <v>0</v>
      </c>
      <c r="Q38" s="176">
        <f>IF(E38&lt;&gt;0,IF((P38/E38)&gt;'Spectrum Efficiencies'!$J$15,('Spectrum Efficiencies'!$J$15*E38),'Incident (1)'!P38),0)</f>
        <v>0</v>
      </c>
      <c r="R38" s="173" t="str">
        <f t="shared" si="9"/>
        <v>-</v>
      </c>
      <c r="S38" s="177">
        <f>IF(R38="N",'Spectrum Efficiencies'!$K$7,'Spectrum Efficiencies'!$K$10)</f>
        <v>0.25</v>
      </c>
      <c r="U38" s="140" t="s">
        <v>342</v>
      </c>
      <c r="V38" s="1"/>
      <c r="X38" s="215" t="s">
        <v>340</v>
      </c>
      <c r="Y38" s="326">
        <v>8</v>
      </c>
      <c r="Z38" s="332">
        <v>2</v>
      </c>
      <c r="AA38" s="327">
        <v>4</v>
      </c>
      <c r="AB38" s="331">
        <v>2</v>
      </c>
      <c r="AC38" s="333">
        <v>0</v>
      </c>
      <c r="AD38" s="332">
        <v>0</v>
      </c>
      <c r="AE38" s="333">
        <v>0</v>
      </c>
      <c r="AF38" s="334">
        <v>0</v>
      </c>
      <c r="AG38" s="142"/>
    </row>
    <row r="39" spans="1:34" ht="28.5" customHeight="1" thickTop="1" thickBot="1" x14ac:dyDescent="0.25">
      <c r="B39"/>
      <c r="C39" s="133"/>
      <c r="D39" s="133"/>
      <c r="E39" s="133"/>
      <c r="F39" s="133"/>
      <c r="G39" s="140"/>
      <c r="H39" s="133"/>
      <c r="I39" s="133"/>
      <c r="J39" s="133"/>
      <c r="K39" s="141"/>
      <c r="L39" s="141"/>
      <c r="M39" s="140"/>
      <c r="N39" s="140"/>
      <c r="O39" s="140"/>
      <c r="P39" s="140"/>
      <c r="Q39"/>
      <c r="R39" s="140"/>
      <c r="S39" s="142"/>
      <c r="X39" s="1"/>
      <c r="Y39" s="335"/>
      <c r="Z39" s="340"/>
      <c r="AA39" s="337"/>
      <c r="AB39" s="338"/>
      <c r="AC39" s="341"/>
      <c r="AD39" s="340"/>
      <c r="AE39" s="341"/>
      <c r="AF39" s="342"/>
      <c r="AG39" s="142"/>
    </row>
    <row r="40" spans="1:34" ht="34.5" customHeight="1" thickTop="1" thickBot="1" x14ac:dyDescent="0.25">
      <c r="A40" s="151" t="s">
        <v>224</v>
      </c>
      <c r="B40" s="150"/>
      <c r="C40" s="143"/>
      <c r="D40" s="143"/>
      <c r="E40" s="143"/>
      <c r="F40" s="143"/>
      <c r="G40" s="144"/>
      <c r="H40" s="143"/>
      <c r="I40" s="143"/>
      <c r="J40" s="143"/>
      <c r="K40" s="145"/>
      <c r="L40" s="145"/>
      <c r="M40" s="144"/>
      <c r="N40" s="144"/>
      <c r="O40" s="144"/>
      <c r="P40" s="144"/>
      <c r="Q40" s="144"/>
      <c r="R40" s="144"/>
      <c r="S40" s="146"/>
      <c r="X40" s="151" t="s">
        <v>224</v>
      </c>
      <c r="Y40" s="335"/>
      <c r="Z40" s="340"/>
      <c r="AA40" s="337"/>
      <c r="AB40" s="338"/>
      <c r="AC40" s="341"/>
      <c r="AD40" s="340"/>
      <c r="AE40" s="341"/>
      <c r="AF40" s="342"/>
      <c r="AG40" s="142"/>
    </row>
    <row r="41" spans="1:34" ht="58.5" customHeight="1" thickTop="1" x14ac:dyDescent="0.2">
      <c r="A41" s="186" t="s">
        <v>345</v>
      </c>
      <c r="B41"/>
      <c r="C41" s="133">
        <v>120</v>
      </c>
      <c r="D41" s="152">
        <f>IF($E$3="VL",Y41,IF($E$3="L",AA41,IF($E$3="M",AC41,IF($E$3="S",AE41,0))))</f>
        <v>0</v>
      </c>
      <c r="E41" s="152">
        <f>IF($E$3="VL",Z41,IF($E$3="L",AB41,IF($E$3="M",AD41,IF($E$3="S",AF41,0))))</f>
        <v>0</v>
      </c>
      <c r="F41" s="133">
        <v>200</v>
      </c>
      <c r="G41" s="153"/>
      <c r="H41" s="133"/>
      <c r="I41" s="287">
        <f>Q41*S41</f>
        <v>0</v>
      </c>
      <c r="J41" s="133">
        <v>0.1</v>
      </c>
      <c r="K41" s="260">
        <f t="shared" ref="K41" si="15">C41*J41/60</f>
        <v>0.2</v>
      </c>
      <c r="L41" s="141">
        <f>F41*8/(1000*J41)</f>
        <v>16</v>
      </c>
      <c r="M41" s="179">
        <f>E41*F41*8*C41/(J41*60*1000)</f>
        <v>0</v>
      </c>
      <c r="N41" s="179">
        <f>E41*F41*8*C41/(J41*60*1000)</f>
        <v>0</v>
      </c>
      <c r="O41" s="142">
        <f>IF(D41&lt;&gt;0,N41/(S41*D41),0)</f>
        <v>0</v>
      </c>
      <c r="P41" s="142">
        <f>O41*D41</f>
        <v>0</v>
      </c>
      <c r="Q41" s="180">
        <f>IF(E41&lt;&gt;0,IF((P41/E41)&gt;'Spectrum Efficiencies'!$J$15,('Spectrum Efficiencies'!$J$15*E41),'Incident (1)'!P41),0)</f>
        <v>0</v>
      </c>
      <c r="R41" s="219" t="str">
        <f>IF(E41&lt;&gt;0,IF(D41/E41=1,"N","Y"),"-")</f>
        <v>-</v>
      </c>
      <c r="S41" s="169">
        <f>IF(R41="N",'Spectrum Efficiencies'!$K$7,'Spectrum Efficiencies'!$K$10)</f>
        <v>0.25</v>
      </c>
      <c r="U41" s="4" t="s">
        <v>318</v>
      </c>
      <c r="X41" s="186" t="s">
        <v>345</v>
      </c>
      <c r="Y41" s="343">
        <v>2</v>
      </c>
      <c r="Z41" s="331">
        <v>2</v>
      </c>
      <c r="AA41" s="327">
        <v>1</v>
      </c>
      <c r="AB41" s="331">
        <v>1</v>
      </c>
      <c r="AC41" s="327">
        <v>0</v>
      </c>
      <c r="AD41" s="331">
        <v>0</v>
      </c>
      <c r="AE41" s="327">
        <v>0</v>
      </c>
      <c r="AF41" s="344">
        <v>0</v>
      </c>
      <c r="AG41" s="142"/>
    </row>
    <row r="42" spans="1:34" ht="72" customHeight="1" x14ac:dyDescent="0.2">
      <c r="A42" s="187" t="s">
        <v>348</v>
      </c>
      <c r="B42"/>
      <c r="C42" s="133">
        <v>30</v>
      </c>
      <c r="D42" s="152">
        <f t="shared" ref="D42:D51" si="16">IF($E$3="VL",Y42,IF($E$3="L",AA42,IF($E$3="M",AC42,IF($E$3="S",AE42,0))))</f>
        <v>1</v>
      </c>
      <c r="E42" s="152">
        <f t="shared" ref="E42:E51" si="17">IF($E$3="VL",Z42,IF($E$3="L",AB42,IF($E$3="M",AD42,IF($E$3="S",AF42,0))))</f>
        <v>1</v>
      </c>
      <c r="F42" s="133">
        <v>100</v>
      </c>
      <c r="G42" s="291"/>
      <c r="H42" s="133"/>
      <c r="I42" s="287">
        <f>Q42*S42</f>
        <v>0.4</v>
      </c>
      <c r="J42" s="133">
        <v>1</v>
      </c>
      <c r="K42" s="260">
        <f t="shared" si="5"/>
        <v>0.5</v>
      </c>
      <c r="L42" s="141">
        <f>F42*8/(1000*J42)</f>
        <v>0.8</v>
      </c>
      <c r="M42" s="179">
        <f>E42*F42*8*C42/(J42*60*1000)</f>
        <v>0.4</v>
      </c>
      <c r="N42" s="179">
        <f>E42*F42*8*C42/(J42*60*1000)</f>
        <v>0.4</v>
      </c>
      <c r="O42" s="142">
        <f t="shared" ref="O42:O51" si="18">IF(D42&lt;&gt;0,N42/(S42*D42),0)</f>
        <v>2.5</v>
      </c>
      <c r="P42" s="142">
        <f t="shared" ref="P42:P51" si="19">O42*D42</f>
        <v>2.5</v>
      </c>
      <c r="Q42" s="180">
        <f>IF(E42&lt;&gt;0,IF((P42/E42)&gt;'Spectrum Efficiencies'!$J$15,('Spectrum Efficiencies'!$J$15*E42),'Incident (1)'!P42),0)</f>
        <v>2.5</v>
      </c>
      <c r="R42" s="140" t="str">
        <f t="shared" ref="R42:R51" si="20">IF(E42&lt;&gt;0,IF(D42/E42=1,"N","Y"),"-")</f>
        <v>N</v>
      </c>
      <c r="S42" s="169">
        <f>IF(R42="N",'Spectrum Efficiencies'!$K$7,'Spectrum Efficiencies'!$K$10)</f>
        <v>0.16</v>
      </c>
      <c r="U42" s="4" t="s">
        <v>317</v>
      </c>
      <c r="X42" s="187" t="s">
        <v>316</v>
      </c>
      <c r="Y42" s="326">
        <v>4</v>
      </c>
      <c r="Z42" s="332">
        <v>2</v>
      </c>
      <c r="AA42" s="327">
        <v>2</v>
      </c>
      <c r="AB42" s="331">
        <v>1</v>
      </c>
      <c r="AC42" s="333">
        <v>1</v>
      </c>
      <c r="AD42" s="332">
        <v>1</v>
      </c>
      <c r="AE42" s="333">
        <v>1</v>
      </c>
      <c r="AF42" s="334">
        <v>1</v>
      </c>
      <c r="AG42" s="142"/>
    </row>
    <row r="43" spans="1:34" ht="62.25" customHeight="1" x14ac:dyDescent="0.2">
      <c r="A43" s="186" t="s">
        <v>346</v>
      </c>
      <c r="B43"/>
      <c r="C43" s="133">
        <v>30</v>
      </c>
      <c r="D43" s="152">
        <f t="shared" si="16"/>
        <v>1</v>
      </c>
      <c r="E43" s="152">
        <f t="shared" si="17"/>
        <v>1</v>
      </c>
      <c r="F43" s="133">
        <v>100</v>
      </c>
      <c r="G43" s="153"/>
      <c r="H43" s="133"/>
      <c r="I43" s="287">
        <f>Q43*S43</f>
        <v>0.4</v>
      </c>
      <c r="J43" s="133">
        <v>1</v>
      </c>
      <c r="K43" s="260">
        <f t="shared" si="5"/>
        <v>0.5</v>
      </c>
      <c r="L43" s="141">
        <f t="shared" ref="L43:L51" si="21">F43*8/(1000*J43)</f>
        <v>0.8</v>
      </c>
      <c r="M43" s="179">
        <f t="shared" ref="M43:M51" si="22">E43*F43*8*C43/(J43*60*1000)</f>
        <v>0.4</v>
      </c>
      <c r="N43" s="179">
        <f t="shared" ref="N43:N51" si="23">E43*F43*8*C43/(J43*60*1000)</f>
        <v>0.4</v>
      </c>
      <c r="O43" s="142">
        <f t="shared" si="18"/>
        <v>2.5</v>
      </c>
      <c r="P43" s="142">
        <f t="shared" si="19"/>
        <v>2.5</v>
      </c>
      <c r="Q43" s="180">
        <f>IF(E43&lt;&gt;0,IF((P43/E43)&gt;'Spectrum Efficiencies'!$J$15,('Spectrum Efficiencies'!$J$15*E43),'Incident (1)'!P43),0)</f>
        <v>2.5</v>
      </c>
      <c r="R43" s="140" t="str">
        <f t="shared" si="20"/>
        <v>N</v>
      </c>
      <c r="S43" s="169">
        <f>IF(R43="N",'Spectrum Efficiencies'!$K$7,'Spectrum Efficiencies'!$K$10)</f>
        <v>0.16</v>
      </c>
      <c r="X43" s="186" t="s">
        <v>337</v>
      </c>
      <c r="Y43" s="326">
        <v>4</v>
      </c>
      <c r="Z43" s="332">
        <v>2</v>
      </c>
      <c r="AA43" s="327">
        <v>2</v>
      </c>
      <c r="AB43" s="331">
        <v>1</v>
      </c>
      <c r="AC43" s="333">
        <v>1</v>
      </c>
      <c r="AD43" s="332">
        <v>1</v>
      </c>
      <c r="AE43" s="333">
        <v>1</v>
      </c>
      <c r="AF43" s="334">
        <v>1</v>
      </c>
      <c r="AG43" s="142"/>
    </row>
    <row r="44" spans="1:34" ht="44.25" customHeight="1" x14ac:dyDescent="0.2">
      <c r="A44" s="186" t="s">
        <v>347</v>
      </c>
      <c r="B44"/>
      <c r="C44" s="133">
        <v>60</v>
      </c>
      <c r="D44" s="152">
        <f t="shared" si="16"/>
        <v>1</v>
      </c>
      <c r="E44" s="152">
        <f t="shared" si="17"/>
        <v>1</v>
      </c>
      <c r="F44" s="133">
        <v>200</v>
      </c>
      <c r="G44" s="153"/>
      <c r="H44" s="133"/>
      <c r="I44" s="287">
        <f t="shared" ref="I44:I51" si="24">Q44*S44</f>
        <v>1.6</v>
      </c>
      <c r="J44" s="133">
        <v>1</v>
      </c>
      <c r="K44" s="260">
        <f t="shared" si="5"/>
        <v>1</v>
      </c>
      <c r="L44" s="141">
        <f t="shared" si="21"/>
        <v>1.6</v>
      </c>
      <c r="M44" s="179">
        <f t="shared" si="22"/>
        <v>1.6</v>
      </c>
      <c r="N44" s="179">
        <f t="shared" si="23"/>
        <v>1.6</v>
      </c>
      <c r="O44" s="142">
        <f t="shared" si="18"/>
        <v>10</v>
      </c>
      <c r="P44" s="142">
        <f t="shared" si="19"/>
        <v>10</v>
      </c>
      <c r="Q44" s="180">
        <f>IF(E44&lt;&gt;0,IF((P44/E44)&gt;'Spectrum Efficiencies'!$J$15,('Spectrum Efficiencies'!$J$15*E44),'Incident (1)'!P44),0)</f>
        <v>10</v>
      </c>
      <c r="R44" s="140" t="str">
        <f t="shared" si="20"/>
        <v>N</v>
      </c>
      <c r="S44" s="169">
        <f>IF(R44="N",'Spectrum Efficiencies'!$K$7,'Spectrum Efficiencies'!$K$10)</f>
        <v>0.16</v>
      </c>
      <c r="X44" s="186" t="s">
        <v>225</v>
      </c>
      <c r="Y44" s="326">
        <v>4</v>
      </c>
      <c r="Z44" s="332">
        <v>2</v>
      </c>
      <c r="AA44" s="327">
        <v>2</v>
      </c>
      <c r="AB44" s="331">
        <v>1</v>
      </c>
      <c r="AC44" s="333">
        <v>1</v>
      </c>
      <c r="AD44" s="332">
        <v>1</v>
      </c>
      <c r="AE44" s="333">
        <v>1</v>
      </c>
      <c r="AF44" s="334">
        <v>1</v>
      </c>
      <c r="AG44" s="142"/>
    </row>
    <row r="45" spans="1:34" ht="60.75" customHeight="1" x14ac:dyDescent="0.2">
      <c r="A45" s="186" t="s">
        <v>302</v>
      </c>
      <c r="B45"/>
      <c r="C45" s="133">
        <v>30</v>
      </c>
      <c r="D45" s="152">
        <f t="shared" si="16"/>
        <v>1</v>
      </c>
      <c r="E45" s="152">
        <f t="shared" si="17"/>
        <v>1</v>
      </c>
      <c r="F45" s="133">
        <v>100</v>
      </c>
      <c r="G45" s="153"/>
      <c r="H45" s="133"/>
      <c r="I45" s="287">
        <f t="shared" si="24"/>
        <v>0.4</v>
      </c>
      <c r="J45" s="133">
        <v>1</v>
      </c>
      <c r="K45" s="260">
        <f t="shared" si="5"/>
        <v>0.5</v>
      </c>
      <c r="L45" s="141">
        <f t="shared" si="21"/>
        <v>0.8</v>
      </c>
      <c r="M45" s="179">
        <f t="shared" si="22"/>
        <v>0.4</v>
      </c>
      <c r="N45" s="179">
        <f t="shared" si="23"/>
        <v>0.4</v>
      </c>
      <c r="O45" s="142">
        <f t="shared" si="18"/>
        <v>2.5</v>
      </c>
      <c r="P45" s="142">
        <f t="shared" si="19"/>
        <v>2.5</v>
      </c>
      <c r="Q45" s="180">
        <f>IF(E45&lt;&gt;0,IF((P45/E45)&gt;'Spectrum Efficiencies'!$J$15,('Spectrum Efficiencies'!$J$15*E45),'Incident (1)'!P45),0)</f>
        <v>2.5</v>
      </c>
      <c r="R45" s="140" t="str">
        <f t="shared" si="20"/>
        <v>N</v>
      </c>
      <c r="S45" s="169">
        <f>IF(R45="N",'Spectrum Efficiencies'!$K$7,'Spectrum Efficiencies'!$K$10)</f>
        <v>0.16</v>
      </c>
      <c r="X45" s="186" t="s">
        <v>302</v>
      </c>
      <c r="Y45" s="326">
        <v>4</v>
      </c>
      <c r="Z45" s="332">
        <v>2</v>
      </c>
      <c r="AA45" s="327">
        <v>2</v>
      </c>
      <c r="AB45" s="331">
        <v>1</v>
      </c>
      <c r="AC45" s="333">
        <v>1</v>
      </c>
      <c r="AD45" s="332">
        <v>1</v>
      </c>
      <c r="AE45" s="333">
        <v>1</v>
      </c>
      <c r="AF45" s="334">
        <v>1</v>
      </c>
      <c r="AG45" s="142"/>
    </row>
    <row r="46" spans="1:34" ht="60" customHeight="1" x14ac:dyDescent="0.2">
      <c r="A46" s="188" t="s">
        <v>234</v>
      </c>
      <c r="B46"/>
      <c r="C46" s="133">
        <v>2</v>
      </c>
      <c r="D46" s="152">
        <f t="shared" si="16"/>
        <v>2</v>
      </c>
      <c r="E46" s="152">
        <f t="shared" si="17"/>
        <v>1</v>
      </c>
      <c r="F46" s="133">
        <v>50000</v>
      </c>
      <c r="G46" s="153"/>
      <c r="H46" s="133"/>
      <c r="I46" s="287">
        <f t="shared" si="24"/>
        <v>13.333333333333334</v>
      </c>
      <c r="J46" s="133">
        <v>1</v>
      </c>
      <c r="K46" s="260">
        <f t="shared" si="5"/>
        <v>3.3333333333333333E-2</v>
      </c>
      <c r="L46" s="141">
        <f t="shared" si="21"/>
        <v>400</v>
      </c>
      <c r="M46" s="179">
        <f t="shared" si="22"/>
        <v>13.333333333333334</v>
      </c>
      <c r="N46" s="179">
        <f t="shared" si="23"/>
        <v>13.333333333333334</v>
      </c>
      <c r="O46" s="142">
        <f t="shared" si="18"/>
        <v>26.666666666666668</v>
      </c>
      <c r="P46" s="142">
        <f t="shared" si="19"/>
        <v>53.333333333333336</v>
      </c>
      <c r="Q46" s="180">
        <f>IF(E46&lt;&gt;0,IF((P46/E46)&gt;'Spectrum Efficiencies'!$J$15,('Spectrum Efficiencies'!$J$15*E46),'Incident (1)'!P46),0)</f>
        <v>53.333333333333336</v>
      </c>
      <c r="R46" s="140" t="str">
        <f t="shared" si="20"/>
        <v>Y</v>
      </c>
      <c r="S46" s="169">
        <f>IF(R46="N",'Spectrum Efficiencies'!$K$7,'Spectrum Efficiencies'!$K$10)</f>
        <v>0.25</v>
      </c>
      <c r="X46" s="188" t="s">
        <v>234</v>
      </c>
      <c r="Y46" s="326">
        <v>12</v>
      </c>
      <c r="Z46" s="332">
        <v>4</v>
      </c>
      <c r="AA46" s="327">
        <v>8</v>
      </c>
      <c r="AB46" s="331">
        <v>2</v>
      </c>
      <c r="AC46" s="333">
        <v>2</v>
      </c>
      <c r="AD46" s="332">
        <v>1</v>
      </c>
      <c r="AE46" s="333">
        <v>1</v>
      </c>
      <c r="AF46" s="334">
        <v>1</v>
      </c>
      <c r="AG46" s="142"/>
    </row>
    <row r="47" spans="1:34" ht="57.75" customHeight="1" x14ac:dyDescent="0.2">
      <c r="A47" s="188" t="s">
        <v>235</v>
      </c>
      <c r="B47"/>
      <c r="C47" s="133">
        <v>0.1</v>
      </c>
      <c r="D47" s="152">
        <f t="shared" si="16"/>
        <v>2</v>
      </c>
      <c r="E47" s="152">
        <f t="shared" si="17"/>
        <v>1</v>
      </c>
      <c r="F47" s="133">
        <v>2000000</v>
      </c>
      <c r="G47" s="153"/>
      <c r="H47" s="133"/>
      <c r="I47" s="287">
        <f t="shared" si="24"/>
        <v>26.666666666666668</v>
      </c>
      <c r="J47" s="133">
        <v>1</v>
      </c>
      <c r="K47" s="260">
        <f t="shared" si="5"/>
        <v>1.6666666666666668E-3</v>
      </c>
      <c r="L47" s="141">
        <f t="shared" si="21"/>
        <v>16000</v>
      </c>
      <c r="M47" s="179">
        <f t="shared" si="22"/>
        <v>26.666666666666668</v>
      </c>
      <c r="N47" s="179">
        <f t="shared" si="23"/>
        <v>26.666666666666668</v>
      </c>
      <c r="O47" s="142">
        <f t="shared" si="18"/>
        <v>53.333333333333336</v>
      </c>
      <c r="P47" s="142">
        <f t="shared" si="19"/>
        <v>106.66666666666667</v>
      </c>
      <c r="Q47" s="180">
        <f>IF(E47&lt;&gt;0,IF((P47/E47)&gt;'Spectrum Efficiencies'!$J$15,('Spectrum Efficiencies'!$J$15*E47),'Incident (1)'!P47),0)</f>
        <v>106.66666666666667</v>
      </c>
      <c r="R47" s="140" t="str">
        <f t="shared" si="20"/>
        <v>Y</v>
      </c>
      <c r="S47" s="169">
        <f>IF(R47="N",'Spectrum Efficiencies'!$K$7,'Spectrum Efficiencies'!$K$10)</f>
        <v>0.25</v>
      </c>
      <c r="U47" s="4" t="s">
        <v>245</v>
      </c>
      <c r="X47" s="188" t="s">
        <v>235</v>
      </c>
      <c r="Y47" s="326">
        <v>12</v>
      </c>
      <c r="Z47" s="332">
        <v>4</v>
      </c>
      <c r="AA47" s="327">
        <v>10</v>
      </c>
      <c r="AB47" s="331">
        <v>2</v>
      </c>
      <c r="AC47" s="333">
        <v>2</v>
      </c>
      <c r="AD47" s="332">
        <v>1</v>
      </c>
      <c r="AE47" s="333">
        <v>1</v>
      </c>
      <c r="AF47" s="334">
        <v>1</v>
      </c>
      <c r="AG47" s="142"/>
    </row>
    <row r="48" spans="1:34" ht="32.25" customHeight="1" x14ac:dyDescent="0.2">
      <c r="A48" s="188" t="s">
        <v>226</v>
      </c>
      <c r="B48"/>
      <c r="C48" s="133">
        <v>0.1</v>
      </c>
      <c r="D48" s="152">
        <f t="shared" si="16"/>
        <v>2</v>
      </c>
      <c r="E48" s="152">
        <f t="shared" si="17"/>
        <v>1</v>
      </c>
      <c r="F48" s="133">
        <v>100000</v>
      </c>
      <c r="G48" s="153"/>
      <c r="H48" s="133"/>
      <c r="I48" s="287">
        <f t="shared" si="24"/>
        <v>1.3333333333333333</v>
      </c>
      <c r="J48" s="133">
        <v>1</v>
      </c>
      <c r="K48" s="260">
        <f t="shared" si="5"/>
        <v>1.6666666666666668E-3</v>
      </c>
      <c r="L48" s="141">
        <f t="shared" si="21"/>
        <v>800</v>
      </c>
      <c r="M48" s="179">
        <f t="shared" si="22"/>
        <v>1.3333333333333333</v>
      </c>
      <c r="N48" s="179">
        <f t="shared" si="23"/>
        <v>1.3333333333333333</v>
      </c>
      <c r="O48" s="142">
        <f t="shared" si="18"/>
        <v>2.6666666666666665</v>
      </c>
      <c r="P48" s="142">
        <f t="shared" si="19"/>
        <v>5.333333333333333</v>
      </c>
      <c r="Q48" s="180">
        <f>IF(E48&lt;&gt;0,IF((P48/E48)&gt;'Spectrum Efficiencies'!$J$15,('Spectrum Efficiencies'!$J$15*E48),'Incident (1)'!P48),0)</f>
        <v>5.333333333333333</v>
      </c>
      <c r="R48" s="140" t="str">
        <f t="shared" si="20"/>
        <v>Y</v>
      </c>
      <c r="S48" s="169">
        <f>IF(R48="N",'Spectrum Efficiencies'!$K$7,'Spectrum Efficiencies'!$K$10)</f>
        <v>0.25</v>
      </c>
      <c r="X48" s="188" t="s">
        <v>226</v>
      </c>
      <c r="Y48" s="326">
        <v>4</v>
      </c>
      <c r="Z48" s="332">
        <v>4</v>
      </c>
      <c r="AA48" s="327">
        <v>2</v>
      </c>
      <c r="AB48" s="331">
        <v>2</v>
      </c>
      <c r="AC48" s="333">
        <v>2</v>
      </c>
      <c r="AD48" s="332">
        <v>1</v>
      </c>
      <c r="AE48" s="333">
        <v>1</v>
      </c>
      <c r="AF48" s="334">
        <v>1</v>
      </c>
      <c r="AG48" s="142"/>
    </row>
    <row r="49" spans="1:33" ht="34.5" customHeight="1" x14ac:dyDescent="0.2">
      <c r="A49" s="188" t="s">
        <v>102</v>
      </c>
      <c r="B49"/>
      <c r="C49" s="133">
        <v>0.1</v>
      </c>
      <c r="D49" s="152">
        <f t="shared" si="16"/>
        <v>2</v>
      </c>
      <c r="E49" s="152">
        <f t="shared" si="17"/>
        <v>1</v>
      </c>
      <c r="F49" s="133">
        <v>200000</v>
      </c>
      <c r="G49" s="153"/>
      <c r="H49" s="133"/>
      <c r="I49" s="287">
        <f t="shared" si="24"/>
        <v>2.6666666666666665</v>
      </c>
      <c r="J49" s="133">
        <v>1</v>
      </c>
      <c r="K49" s="260">
        <f t="shared" si="5"/>
        <v>1.6666666666666668E-3</v>
      </c>
      <c r="L49" s="141">
        <f t="shared" si="21"/>
        <v>1600</v>
      </c>
      <c r="M49" s="179">
        <f t="shared" si="22"/>
        <v>2.6666666666666665</v>
      </c>
      <c r="N49" s="179">
        <f t="shared" si="23"/>
        <v>2.6666666666666665</v>
      </c>
      <c r="O49" s="142">
        <f t="shared" si="18"/>
        <v>5.333333333333333</v>
      </c>
      <c r="P49" s="142">
        <f t="shared" si="19"/>
        <v>10.666666666666666</v>
      </c>
      <c r="Q49" s="180">
        <f>IF(E49&lt;&gt;0,IF((P49/E49)&gt;'Spectrum Efficiencies'!$J$15,('Spectrum Efficiencies'!$J$15*E49),'Incident (1)'!P49),0)</f>
        <v>10.666666666666666</v>
      </c>
      <c r="R49" s="140" t="str">
        <f t="shared" si="20"/>
        <v>Y</v>
      </c>
      <c r="S49" s="169">
        <f>IF(R49="N",'Spectrum Efficiencies'!$K$7,'Spectrum Efficiencies'!$K$10)</f>
        <v>0.25</v>
      </c>
      <c r="X49" s="188" t="s">
        <v>102</v>
      </c>
      <c r="Y49" s="326">
        <v>8</v>
      </c>
      <c r="Z49" s="332">
        <v>8</v>
      </c>
      <c r="AA49" s="327">
        <v>4</v>
      </c>
      <c r="AB49" s="331">
        <v>4</v>
      </c>
      <c r="AC49" s="333">
        <v>2</v>
      </c>
      <c r="AD49" s="332">
        <v>1</v>
      </c>
      <c r="AE49" s="333">
        <v>1</v>
      </c>
      <c r="AF49" s="334">
        <v>1</v>
      </c>
      <c r="AG49" s="142"/>
    </row>
    <row r="50" spans="1:33" ht="33" customHeight="1" x14ac:dyDescent="0.2">
      <c r="A50" s="188" t="s">
        <v>333</v>
      </c>
      <c r="B50"/>
      <c r="C50" s="133">
        <v>0.1</v>
      </c>
      <c r="D50" s="152">
        <f t="shared" si="16"/>
        <v>2</v>
      </c>
      <c r="E50" s="152">
        <f t="shared" si="17"/>
        <v>1</v>
      </c>
      <c r="F50" s="133">
        <v>50000</v>
      </c>
      <c r="G50" s="153"/>
      <c r="H50" s="133"/>
      <c r="I50" s="287">
        <f t="shared" si="24"/>
        <v>0.33333333333333331</v>
      </c>
      <c r="J50" s="133">
        <v>2</v>
      </c>
      <c r="K50" s="260">
        <f t="shared" si="5"/>
        <v>3.3333333333333335E-3</v>
      </c>
      <c r="L50" s="141">
        <f t="shared" si="21"/>
        <v>200</v>
      </c>
      <c r="M50" s="179">
        <f t="shared" si="22"/>
        <v>0.33333333333333331</v>
      </c>
      <c r="N50" s="179">
        <f t="shared" si="23"/>
        <v>0.33333333333333331</v>
      </c>
      <c r="O50" s="142">
        <f t="shared" si="18"/>
        <v>0.66666666666666663</v>
      </c>
      <c r="P50" s="142">
        <f t="shared" si="19"/>
        <v>1.3333333333333333</v>
      </c>
      <c r="Q50" s="180">
        <f>IF(E50&lt;&gt;0,IF((P50/E50)&gt;'Spectrum Efficiencies'!$J$15,('Spectrum Efficiencies'!$J$15*E50),'Incident (1)'!P50),0)</f>
        <v>1.3333333333333333</v>
      </c>
      <c r="R50" s="140" t="str">
        <f t="shared" si="20"/>
        <v>Y</v>
      </c>
      <c r="S50" s="169">
        <f>IF(R50="N",'Spectrum Efficiencies'!$K$7,'Spectrum Efficiencies'!$K$10)</f>
        <v>0.25</v>
      </c>
      <c r="X50" s="188" t="s">
        <v>333</v>
      </c>
      <c r="Y50" s="326">
        <v>8</v>
      </c>
      <c r="Z50" s="332">
        <v>8</v>
      </c>
      <c r="AA50" s="327">
        <v>4</v>
      </c>
      <c r="AB50" s="331">
        <v>4</v>
      </c>
      <c r="AC50" s="333">
        <v>2</v>
      </c>
      <c r="AD50" s="332">
        <v>1</v>
      </c>
      <c r="AE50" s="333">
        <v>1</v>
      </c>
      <c r="AF50" s="334">
        <v>1</v>
      </c>
      <c r="AG50" s="142"/>
    </row>
    <row r="51" spans="1:33" ht="41.25" customHeight="1" thickBot="1" x14ac:dyDescent="0.25">
      <c r="A51" s="216" t="s">
        <v>334</v>
      </c>
      <c r="B51" s="170"/>
      <c r="C51" s="171">
        <v>0.05</v>
      </c>
      <c r="D51" s="294">
        <f t="shared" si="16"/>
        <v>1</v>
      </c>
      <c r="E51" s="294">
        <f t="shared" si="17"/>
        <v>1</v>
      </c>
      <c r="F51" s="171">
        <v>1000000</v>
      </c>
      <c r="G51" s="181"/>
      <c r="H51" s="171"/>
      <c r="I51" s="185">
        <f t="shared" si="24"/>
        <v>3.333333333333333</v>
      </c>
      <c r="J51" s="171">
        <v>2</v>
      </c>
      <c r="K51" s="261">
        <f t="shared" si="5"/>
        <v>1.6666666666666668E-3</v>
      </c>
      <c r="L51" s="174">
        <f t="shared" si="21"/>
        <v>4000</v>
      </c>
      <c r="M51" s="182">
        <f t="shared" si="22"/>
        <v>3.3333333333333335</v>
      </c>
      <c r="N51" s="182">
        <f t="shared" si="23"/>
        <v>3.3333333333333335</v>
      </c>
      <c r="O51" s="384">
        <f t="shared" si="18"/>
        <v>20.833333333333332</v>
      </c>
      <c r="P51" s="384">
        <f t="shared" si="19"/>
        <v>20.833333333333332</v>
      </c>
      <c r="Q51" s="184">
        <f>IF(E51&lt;&gt;0,IF((P51/E51)&gt;'Spectrum Efficiencies'!$J$15,('Spectrum Efficiencies'!$J$15*E51),'Incident (1)'!P51),0)</f>
        <v>20.833333333333332</v>
      </c>
      <c r="R51" s="173" t="str">
        <f t="shared" si="20"/>
        <v>N</v>
      </c>
      <c r="S51" s="177">
        <f>IF(R51="N",'Spectrum Efficiencies'!$K$7,'Spectrum Efficiencies'!$K$10)</f>
        <v>0.16</v>
      </c>
      <c r="X51" s="216" t="s">
        <v>334</v>
      </c>
      <c r="Y51" s="326">
        <v>4</v>
      </c>
      <c r="Z51" s="332">
        <v>4</v>
      </c>
      <c r="AA51" s="327">
        <v>2</v>
      </c>
      <c r="AB51" s="331">
        <v>2</v>
      </c>
      <c r="AC51" s="333">
        <v>1</v>
      </c>
      <c r="AD51" s="332">
        <v>1</v>
      </c>
      <c r="AE51" s="333">
        <v>1</v>
      </c>
      <c r="AF51" s="334">
        <v>1</v>
      </c>
      <c r="AG51" s="142"/>
    </row>
    <row r="52" spans="1:33" ht="28.5" customHeight="1" thickTop="1" thickBot="1" x14ac:dyDescent="0.25">
      <c r="B52"/>
      <c r="C52" s="133"/>
      <c r="D52" s="133"/>
      <c r="E52" s="133"/>
      <c r="F52" s="133"/>
      <c r="G52" s="140"/>
      <c r="H52" s="133"/>
      <c r="I52" s="133"/>
      <c r="J52" s="133"/>
      <c r="K52" s="141"/>
      <c r="L52" s="141"/>
      <c r="M52" s="140"/>
      <c r="N52" s="140"/>
      <c r="O52" s="140"/>
      <c r="P52" s="140"/>
      <c r="Q52"/>
      <c r="R52" s="140"/>
      <c r="S52" s="142"/>
      <c r="X52" s="1"/>
      <c r="Y52" s="352"/>
      <c r="Z52" s="338"/>
      <c r="AA52" s="337"/>
      <c r="AB52" s="338"/>
      <c r="AC52" s="337"/>
      <c r="AD52" s="338"/>
      <c r="AE52" s="337"/>
      <c r="AF52" s="353"/>
      <c r="AG52" s="142"/>
    </row>
    <row r="53" spans="1:33" ht="41.25" customHeight="1" thickTop="1" thickBot="1" x14ac:dyDescent="0.25">
      <c r="A53" s="151" t="s">
        <v>315</v>
      </c>
      <c r="B53" s="150"/>
      <c r="C53" s="143"/>
      <c r="D53" s="143"/>
      <c r="E53" s="143"/>
      <c r="F53" s="143"/>
      <c r="G53" s="144"/>
      <c r="H53" s="143"/>
      <c r="I53" s="143"/>
      <c r="J53" s="143"/>
      <c r="K53" s="145"/>
      <c r="L53" s="145"/>
      <c r="M53" s="144"/>
      <c r="N53" s="144"/>
      <c r="O53" s="144"/>
      <c r="P53" s="144"/>
      <c r="Q53" s="144"/>
      <c r="R53" s="144"/>
      <c r="S53" s="146"/>
      <c r="X53" s="151" t="s">
        <v>315</v>
      </c>
      <c r="Y53" s="352"/>
      <c r="Z53" s="338"/>
      <c r="AA53" s="337"/>
      <c r="AB53" s="338"/>
      <c r="AC53" s="337"/>
      <c r="AD53" s="338"/>
      <c r="AE53" s="337"/>
      <c r="AF53" s="353"/>
      <c r="AG53" s="142"/>
    </row>
    <row r="54" spans="1:33" ht="51" customHeight="1" thickTop="1" x14ac:dyDescent="0.2">
      <c r="A54" s="186" t="s">
        <v>297</v>
      </c>
      <c r="B54"/>
      <c r="C54" s="133">
        <v>0.25</v>
      </c>
      <c r="D54" s="152">
        <f>IF($E$3="VL",Y54,IF($E$3="L",AA54,IF($E$3="M",AC54,IF($E$3="S",AE54,0))))</f>
        <v>2</v>
      </c>
      <c r="E54" s="152">
        <f>IF($E$3="VL",Z54,IF($E$3="L",AB54,IF($E$3="M",AD54,IF($E$3="S",AF54,0))))</f>
        <v>2</v>
      </c>
      <c r="F54" s="290"/>
      <c r="G54" s="140">
        <v>1000</v>
      </c>
      <c r="H54" s="287">
        <f>Q54*S54</f>
        <v>16.666666666666668</v>
      </c>
      <c r="I54" s="287">
        <f>Q54*S54</f>
        <v>16.666666666666668</v>
      </c>
      <c r="J54" s="133">
        <v>2</v>
      </c>
      <c r="K54" s="260">
        <f t="shared" si="5"/>
        <v>8.3333333333333332E-3</v>
      </c>
      <c r="L54" s="167">
        <f>G54</f>
        <v>1000</v>
      </c>
      <c r="M54" s="140">
        <f t="shared" ref="M54:M55" si="25">G54*E54</f>
        <v>2000</v>
      </c>
      <c r="N54" s="142">
        <f>G54*E54*K54</f>
        <v>16.666666666666668</v>
      </c>
      <c r="O54" s="142">
        <f>K54*G54/S54</f>
        <v>52.083333333333336</v>
      </c>
      <c r="P54" s="142">
        <f>O54*E54</f>
        <v>104.16666666666667</v>
      </c>
      <c r="Q54" s="180">
        <f>IF(E54&lt;&gt;0,IF((P54/E54)&gt;'Spectrum Efficiencies'!$J$15,('Spectrum Efficiencies'!$J$15*E54),'Incident (1)'!P54),0)</f>
        <v>104.16666666666667</v>
      </c>
      <c r="R54" s="219" t="str">
        <f>IF(E54&lt;&gt;0,IF(D54/E54=1,"N","Y"),"-")</f>
        <v>N</v>
      </c>
      <c r="S54" s="169">
        <f>IF(R54="N",'Spectrum Efficiencies'!$K$7,'Spectrum Efficiencies'!$K$10)</f>
        <v>0.16</v>
      </c>
      <c r="U54" s="4" t="s">
        <v>285</v>
      </c>
      <c r="V54" s="2"/>
      <c r="X54" s="186" t="s">
        <v>297</v>
      </c>
      <c r="Y54" s="326">
        <v>8</v>
      </c>
      <c r="Z54" s="332">
        <v>8</v>
      </c>
      <c r="AA54" s="327">
        <v>4</v>
      </c>
      <c r="AB54" s="331">
        <v>4</v>
      </c>
      <c r="AC54" s="333">
        <v>2</v>
      </c>
      <c r="AD54" s="332">
        <v>2</v>
      </c>
      <c r="AE54" s="333">
        <v>1</v>
      </c>
      <c r="AF54" s="334">
        <v>1</v>
      </c>
      <c r="AG54" s="142"/>
    </row>
    <row r="55" spans="1:33" ht="53.25" customHeight="1" thickBot="1" x14ac:dyDescent="0.25">
      <c r="A55" s="215" t="s">
        <v>304</v>
      </c>
      <c r="B55" s="170"/>
      <c r="C55" s="171">
        <v>0.25</v>
      </c>
      <c r="D55" s="294">
        <f t="shared" ref="D55" si="26">IF($E$3="VL",Y55,IF($E$3="L",AA55,IF($E$3="M",AC55,IF($E$3="S",AE55,0))))</f>
        <v>1</v>
      </c>
      <c r="E55" s="294">
        <f t="shared" ref="E55" si="27">IF($E$3="VL",Z55,IF($E$3="L",AB55,IF($E$3="M",AD55,IF($E$3="S",AF55,0))))</f>
        <v>1</v>
      </c>
      <c r="F55" s="172"/>
      <c r="G55" s="173">
        <v>512</v>
      </c>
      <c r="H55" s="185">
        <f>Q55*S55</f>
        <v>8.5333333333333332</v>
      </c>
      <c r="I55" s="185">
        <f t="shared" ref="I55" si="28">Q55*S55</f>
        <v>8.5333333333333332</v>
      </c>
      <c r="J55" s="171">
        <v>4</v>
      </c>
      <c r="K55" s="261">
        <f t="shared" si="5"/>
        <v>1.6666666666666666E-2</v>
      </c>
      <c r="L55" s="175">
        <f t="shared" ref="L55" si="29">G55</f>
        <v>512</v>
      </c>
      <c r="M55" s="173">
        <f t="shared" si="25"/>
        <v>512</v>
      </c>
      <c r="N55" s="183">
        <f>G55*E55*K55</f>
        <v>8.5333333333333332</v>
      </c>
      <c r="O55" s="183">
        <f>K55*G55/S55</f>
        <v>53.333333333333329</v>
      </c>
      <c r="P55" s="183">
        <f>O55*E55</f>
        <v>53.333333333333329</v>
      </c>
      <c r="Q55" s="184">
        <f>IF(E55&lt;&gt;0,IF((P55/E55)&gt;'Spectrum Efficiencies'!$J$15,('Spectrum Efficiencies'!$J$15*E55),'Incident (1)'!P55),0)</f>
        <v>53.333333333333329</v>
      </c>
      <c r="R55" s="173" t="str">
        <f t="shared" ref="R55" si="30">IF(E55&lt;&gt;0,IF(D55/E55=1,"N","Y"),"-")</f>
        <v>N</v>
      </c>
      <c r="S55" s="177">
        <f>IF(R55="N",'Spectrum Efficiencies'!$K$7,'Spectrum Efficiencies'!$K$10)</f>
        <v>0.16</v>
      </c>
      <c r="U55" s="4" t="s">
        <v>286</v>
      </c>
      <c r="X55" s="215" t="s">
        <v>304</v>
      </c>
      <c r="Y55" s="345">
        <v>20</v>
      </c>
      <c r="Z55" s="349">
        <v>20</v>
      </c>
      <c r="AA55" s="346">
        <v>10</v>
      </c>
      <c r="AB55" s="347">
        <v>10</v>
      </c>
      <c r="AC55" s="350">
        <v>1</v>
      </c>
      <c r="AD55" s="349">
        <v>1</v>
      </c>
      <c r="AE55" s="350">
        <v>0</v>
      </c>
      <c r="AF55" s="351">
        <v>0</v>
      </c>
      <c r="AG55" s="142"/>
    </row>
    <row r="56" spans="1:33" ht="13.5" thickTop="1" x14ac:dyDescent="0.2">
      <c r="B56"/>
      <c r="C56" s="133"/>
      <c r="D56" s="133"/>
      <c r="E56" s="133"/>
      <c r="F56" s="133"/>
      <c r="G56" s="140"/>
      <c r="H56" s="133"/>
      <c r="I56" s="133"/>
      <c r="J56" s="133"/>
      <c r="K56" s="133"/>
      <c r="L56" s="133"/>
      <c r="M56" s="140"/>
      <c r="N56" s="140"/>
      <c r="O56" s="140"/>
      <c r="P56" s="140"/>
      <c r="Q56"/>
      <c r="R56" s="140"/>
      <c r="X56" s="1"/>
      <c r="Y56" s="270"/>
      <c r="Z56" s="271"/>
      <c r="AA56" s="271"/>
      <c r="AB56" s="271"/>
      <c r="AC56" s="271"/>
      <c r="AD56" s="272"/>
      <c r="AE56" s="273"/>
      <c r="AF56" s="274"/>
      <c r="AG56" s="142"/>
    </row>
    <row r="57" spans="1:33" ht="13.5" thickBot="1" x14ac:dyDescent="0.25">
      <c r="B57"/>
      <c r="C57" s="119"/>
      <c r="D57" s="119"/>
      <c r="E57" s="119"/>
      <c r="F57" s="119"/>
      <c r="G57" s="2"/>
      <c r="H57" s="119"/>
      <c r="I57" s="119"/>
      <c r="J57" s="119"/>
      <c r="K57" s="119"/>
      <c r="L57" s="119"/>
      <c r="M57" s="2"/>
      <c r="X57" s="1"/>
      <c r="Y57" s="265"/>
      <c r="Z57" s="266"/>
      <c r="AA57" s="266"/>
      <c r="AB57" s="266"/>
      <c r="AC57" s="266"/>
      <c r="AD57" s="267"/>
      <c r="AE57" s="268"/>
      <c r="AF57" s="269"/>
      <c r="AG57" s="142"/>
    </row>
    <row r="58" spans="1:33" ht="26.25" customHeight="1" thickTop="1" thickBot="1" x14ac:dyDescent="0.25">
      <c r="A58" s="151" t="s">
        <v>236</v>
      </c>
      <c r="B58" s="150"/>
      <c r="C58" s="147"/>
      <c r="D58" s="147"/>
      <c r="E58" s="147"/>
      <c r="F58" s="147"/>
      <c r="G58" s="148"/>
      <c r="H58" s="150"/>
      <c r="I58" s="157">
        <f>SUM(I32:I55)</f>
        <v>651.66666666666663</v>
      </c>
      <c r="J58" s="154"/>
      <c r="K58" s="154"/>
      <c r="L58" s="154"/>
      <c r="M58" s="155"/>
      <c r="N58" s="155"/>
      <c r="O58" s="155"/>
      <c r="P58" s="155"/>
      <c r="Q58" s="157">
        <f>SUM(Q32:Q55)</f>
        <v>3973.166666666667</v>
      </c>
      <c r="R58" s="155"/>
      <c r="S58" s="156"/>
      <c r="X58" s="151" t="s">
        <v>236</v>
      </c>
      <c r="Y58" s="275"/>
      <c r="Z58" s="276"/>
      <c r="AA58" s="276"/>
      <c r="AB58" s="276"/>
      <c r="AC58" s="276"/>
      <c r="AD58" s="277"/>
      <c r="AE58" s="278"/>
      <c r="AF58" s="279"/>
    </row>
    <row r="59" spans="1:33" ht="13.5" thickTop="1" x14ac:dyDescent="0.2">
      <c r="B59"/>
      <c r="C59" s="119"/>
      <c r="D59" s="119"/>
      <c r="E59" s="119"/>
      <c r="F59" s="119"/>
      <c r="G59" s="2"/>
      <c r="H59" s="119"/>
      <c r="I59" s="119"/>
      <c r="J59" s="119"/>
      <c r="K59" s="119"/>
      <c r="L59" s="119"/>
      <c r="M59" s="2"/>
      <c r="X59" s="1"/>
      <c r="Y59" s="275"/>
      <c r="Z59" s="276"/>
      <c r="AA59" s="276"/>
      <c r="AB59" s="276"/>
      <c r="AC59" s="276"/>
      <c r="AD59" s="277"/>
      <c r="AE59" s="278"/>
      <c r="AF59" s="279"/>
    </row>
    <row r="60" spans="1:33" x14ac:dyDescent="0.2">
      <c r="B60"/>
      <c r="C60" s="119"/>
      <c r="D60" s="119"/>
      <c r="E60" s="119"/>
      <c r="F60" s="119"/>
      <c r="G60" s="2"/>
      <c r="H60" s="119"/>
      <c r="I60" s="119"/>
      <c r="J60" s="119"/>
      <c r="K60" s="119"/>
      <c r="L60" s="119"/>
      <c r="M60" s="2"/>
      <c r="X60" s="1"/>
      <c r="Y60" s="275"/>
      <c r="Z60" s="276"/>
      <c r="AA60" s="276"/>
      <c r="AB60" s="276"/>
      <c r="AC60" s="276"/>
      <c r="AD60" s="277"/>
      <c r="AE60" s="278"/>
      <c r="AF60" s="279"/>
    </row>
    <row r="61" spans="1:33" x14ac:dyDescent="0.2">
      <c r="B61"/>
      <c r="C61" s="119"/>
      <c r="D61" s="119"/>
      <c r="E61" s="119"/>
      <c r="F61" s="119"/>
      <c r="G61" s="2"/>
      <c r="H61" s="119"/>
      <c r="I61" s="119"/>
      <c r="J61" s="119"/>
      <c r="K61" s="119"/>
      <c r="L61" s="119"/>
      <c r="M61" s="2"/>
      <c r="X61" s="1"/>
      <c r="Y61" s="275"/>
      <c r="Z61" s="276"/>
      <c r="AA61" s="276"/>
      <c r="AB61" s="276"/>
      <c r="AC61" s="276"/>
      <c r="AD61" s="277"/>
      <c r="AE61" s="278"/>
      <c r="AF61" s="279"/>
    </row>
    <row r="62" spans="1:33" x14ac:dyDescent="0.2">
      <c r="B62"/>
      <c r="C62" s="119"/>
      <c r="D62" s="119"/>
      <c r="E62" s="119"/>
      <c r="F62" s="119"/>
      <c r="G62" s="2"/>
      <c r="H62" s="119"/>
      <c r="I62" s="119"/>
      <c r="J62" s="119"/>
      <c r="K62" s="119"/>
      <c r="L62" s="119"/>
      <c r="M62" s="2"/>
      <c r="X62" s="1"/>
      <c r="Y62" s="275"/>
      <c r="Z62" s="276"/>
      <c r="AA62" s="276"/>
      <c r="AB62" s="276"/>
      <c r="AC62" s="276"/>
      <c r="AD62" s="277"/>
      <c r="AE62" s="278"/>
      <c r="AF62" s="279"/>
    </row>
    <row r="63" spans="1:33" x14ac:dyDescent="0.2">
      <c r="B63"/>
      <c r="C63" s="119"/>
      <c r="D63" s="119"/>
      <c r="E63" s="119"/>
      <c r="F63" s="119"/>
      <c r="G63" s="2"/>
      <c r="H63" s="119"/>
      <c r="I63" s="119"/>
      <c r="J63" s="119"/>
      <c r="K63" s="119"/>
      <c r="L63" s="119"/>
      <c r="M63" s="2"/>
      <c r="X63" s="1"/>
      <c r="Y63" s="275"/>
      <c r="Z63" s="276"/>
      <c r="AA63" s="276"/>
      <c r="AB63" s="276"/>
      <c r="AC63" s="276"/>
      <c r="AD63" s="277"/>
      <c r="AE63" s="278"/>
      <c r="AF63" s="279"/>
    </row>
    <row r="64" spans="1:33" ht="13.5" thickBot="1" x14ac:dyDescent="0.25">
      <c r="B64"/>
      <c r="C64" s="119"/>
      <c r="D64" s="119"/>
      <c r="E64" s="119"/>
      <c r="F64" s="119"/>
      <c r="G64" s="2"/>
      <c r="H64" s="119"/>
      <c r="I64" s="119"/>
      <c r="J64" s="119"/>
      <c r="K64" s="119"/>
      <c r="L64" s="119"/>
      <c r="M64" s="2"/>
      <c r="X64" s="1"/>
      <c r="Y64" s="275"/>
      <c r="Z64" s="276"/>
      <c r="AA64" s="276"/>
      <c r="AB64" s="276"/>
      <c r="AC64" s="276"/>
      <c r="AD64" s="277"/>
      <c r="AE64" s="278"/>
      <c r="AF64" s="279"/>
    </row>
    <row r="65" spans="1:32" ht="18" customHeight="1" thickTop="1" thickBot="1" x14ac:dyDescent="0.25">
      <c r="A65" s="243" t="s">
        <v>237</v>
      </c>
      <c r="B65" s="238"/>
      <c r="C65" s="239"/>
      <c r="D65" s="239"/>
      <c r="E65" s="239"/>
      <c r="F65" s="239"/>
      <c r="G65" s="240"/>
      <c r="H65" s="239"/>
      <c r="I65" s="239"/>
      <c r="J65" s="239"/>
      <c r="K65" s="239"/>
      <c r="L65" s="239"/>
      <c r="M65" s="240"/>
      <c r="N65" s="240"/>
      <c r="O65" s="240"/>
      <c r="P65" s="240"/>
      <c r="Q65" s="240"/>
      <c r="R65" s="241"/>
      <c r="X65" s="243" t="s">
        <v>237</v>
      </c>
      <c r="Y65" s="275"/>
      <c r="Z65" s="276"/>
      <c r="AA65" s="276"/>
      <c r="AB65" s="276"/>
      <c r="AC65" s="276"/>
      <c r="AD65" s="277"/>
      <c r="AE65" s="278"/>
      <c r="AF65" s="279"/>
    </row>
    <row r="66" spans="1:32" ht="103.5" thickTop="1" thickBot="1" x14ac:dyDescent="0.25">
      <c r="C66" s="224" t="s">
        <v>160</v>
      </c>
      <c r="D66" s="225" t="s">
        <v>251</v>
      </c>
      <c r="E66" s="225" t="s">
        <v>275</v>
      </c>
      <c r="F66" s="53" t="s">
        <v>252</v>
      </c>
      <c r="G66" s="227" t="s">
        <v>272</v>
      </c>
      <c r="H66" s="228" t="s">
        <v>308</v>
      </c>
      <c r="I66" s="228" t="s">
        <v>310</v>
      </c>
      <c r="J66" s="53" t="s">
        <v>249</v>
      </c>
      <c r="K66" s="227" t="s">
        <v>306</v>
      </c>
      <c r="L66" s="227" t="s">
        <v>253</v>
      </c>
      <c r="M66" s="229" t="s">
        <v>254</v>
      </c>
      <c r="N66" s="230" t="s">
        <v>301</v>
      </c>
      <c r="O66" s="231" t="s">
        <v>255</v>
      </c>
      <c r="P66" s="231" t="s">
        <v>256</v>
      </c>
      <c r="Q66" s="231" t="s">
        <v>257</v>
      </c>
      <c r="R66" s="233" t="s">
        <v>282</v>
      </c>
      <c r="X66" s="1"/>
      <c r="Y66" s="280" t="s">
        <v>270</v>
      </c>
      <c r="Z66" s="276"/>
      <c r="AA66" s="276"/>
      <c r="AB66" s="276"/>
      <c r="AC66" s="276"/>
      <c r="AD66" s="277"/>
      <c r="AE66" s="278"/>
      <c r="AF66" s="279"/>
    </row>
    <row r="67" spans="1:32" ht="44.25" customHeight="1" thickTop="1" thickBot="1" x14ac:dyDescent="0.25">
      <c r="A67" s="293" t="s">
        <v>222</v>
      </c>
      <c r="B67"/>
      <c r="C67"/>
      <c r="D67" s="86" t="s">
        <v>296</v>
      </c>
      <c r="E67"/>
      <c r="G67" s="1"/>
      <c r="M67" s="2"/>
      <c r="X67" s="293" t="s">
        <v>222</v>
      </c>
      <c r="Y67" s="200" t="s">
        <v>265</v>
      </c>
      <c r="Z67" s="310"/>
      <c r="AA67" s="201" t="s">
        <v>258</v>
      </c>
      <c r="AB67" s="310"/>
      <c r="AC67" s="202" t="s">
        <v>266</v>
      </c>
      <c r="AD67" s="313"/>
      <c r="AE67" s="203" t="s">
        <v>267</v>
      </c>
      <c r="AF67" s="204"/>
    </row>
    <row r="68" spans="1:32" ht="39" customHeight="1" thickTop="1" thickBot="1" x14ac:dyDescent="0.25">
      <c r="A68" s="151" t="s">
        <v>242</v>
      </c>
      <c r="B68" s="150"/>
      <c r="C68" s="147"/>
      <c r="D68" s="147"/>
      <c r="E68" s="147"/>
      <c r="F68" s="147"/>
      <c r="G68" s="148"/>
      <c r="H68" s="147"/>
      <c r="I68" s="147"/>
      <c r="J68" s="147"/>
      <c r="K68" s="147"/>
      <c r="L68" s="147"/>
      <c r="M68" s="148"/>
      <c r="N68" s="148"/>
      <c r="O68" s="148"/>
      <c r="P68" s="148"/>
      <c r="Q68" s="148"/>
      <c r="R68" s="148"/>
      <c r="S68" s="212"/>
      <c r="X68" s="367" t="s">
        <v>242</v>
      </c>
      <c r="Y68" s="206" t="s">
        <v>213</v>
      </c>
      <c r="Z68" s="311"/>
      <c r="AA68" s="263" t="s">
        <v>168</v>
      </c>
      <c r="AB68" s="312"/>
      <c r="AC68" s="262" t="s">
        <v>167</v>
      </c>
      <c r="AD68" s="312"/>
      <c r="AE68" s="262" t="s">
        <v>188</v>
      </c>
      <c r="AF68" s="264"/>
    </row>
    <row r="69" spans="1:32" ht="55.5" customHeight="1" thickTop="1" x14ac:dyDescent="0.2">
      <c r="A69" s="186" t="s">
        <v>295</v>
      </c>
      <c r="B69" s="158"/>
      <c r="C69" s="159">
        <v>1</v>
      </c>
      <c r="D69" s="152">
        <f>IF($E$3="VL",Y69,IF($E$3="L",AA69,IF($E$3="M",AC69,IF($E$3="S",AE69,0))))</f>
        <v>0</v>
      </c>
      <c r="E69" s="152">
        <f>D69</f>
        <v>0</v>
      </c>
      <c r="F69" s="152"/>
      <c r="G69" s="161">
        <v>512</v>
      </c>
      <c r="H69" s="162">
        <f>IF(D69&lt;&gt;0,Q69*R69/D69,0)</f>
        <v>0</v>
      </c>
      <c r="I69" s="286">
        <f>Q69*R69</f>
        <v>0</v>
      </c>
      <c r="J69" s="159">
        <v>60</v>
      </c>
      <c r="K69" s="163">
        <f>C69*J69/60</f>
        <v>1</v>
      </c>
      <c r="L69" s="164">
        <f>G69</f>
        <v>512</v>
      </c>
      <c r="M69" s="161">
        <f>G69*D69</f>
        <v>0</v>
      </c>
      <c r="N69" s="161">
        <f>G69*D69*K69</f>
        <v>0</v>
      </c>
      <c r="O69" s="178">
        <f>G69*K69/R69</f>
        <v>5120</v>
      </c>
      <c r="P69" s="178">
        <f>O69*D69</f>
        <v>0</v>
      </c>
      <c r="Q69" s="180">
        <f>IF(D69&lt;&gt;0,IF((P69/D69)&gt;'Spectrum Efficiencies'!$J$14,('Spectrum Efficiencies'!$J$14*D69),'Incident (1)'!P69),0)</f>
        <v>0</v>
      </c>
      <c r="R69" s="178">
        <f>'Spectrum Efficiencies'!$J$7</f>
        <v>0.1</v>
      </c>
      <c r="S69" s="213"/>
      <c r="T69" s="2" t="s">
        <v>344</v>
      </c>
      <c r="U69" s="4" t="s">
        <v>261</v>
      </c>
      <c r="V69" s="4" t="s">
        <v>327</v>
      </c>
      <c r="X69" s="368" t="s">
        <v>295</v>
      </c>
      <c r="Y69" s="333">
        <v>2</v>
      </c>
      <c r="Z69" s="336"/>
      <c r="AA69" s="327">
        <v>1</v>
      </c>
      <c r="AB69" s="338"/>
      <c r="AC69" s="329">
        <v>0</v>
      </c>
      <c r="AD69" s="340"/>
      <c r="AE69" s="333">
        <v>0</v>
      </c>
      <c r="AF69" s="342"/>
    </row>
    <row r="70" spans="1:32" ht="39" customHeight="1" x14ac:dyDescent="0.2">
      <c r="A70" s="186" t="s">
        <v>260</v>
      </c>
      <c r="B70"/>
      <c r="C70" s="133">
        <v>1</v>
      </c>
      <c r="D70" s="152">
        <f t="shared" ref="D70:D73" si="31">IF($E$3="VL",Y70,IF($E$3="L",AA70,IF($E$3="M",AC70,IF($E$3="S",AE70,0))))</f>
        <v>0</v>
      </c>
      <c r="E70" s="152">
        <f>D70</f>
        <v>0</v>
      </c>
      <c r="F70" s="152"/>
      <c r="G70" s="140">
        <v>960</v>
      </c>
      <c r="H70" s="166">
        <f t="shared" ref="H70:H73" si="32">IF(D70&lt;&gt;0,Q70*R70/D70,0)</f>
        <v>0</v>
      </c>
      <c r="I70" s="287">
        <f>Q70*R70</f>
        <v>0</v>
      </c>
      <c r="J70" s="133">
        <v>60</v>
      </c>
      <c r="K70" s="141">
        <f>C70*J70/60</f>
        <v>1</v>
      </c>
      <c r="L70" s="133">
        <f t="shared" ref="L70:L72" si="33">G70</f>
        <v>960</v>
      </c>
      <c r="M70" s="133">
        <f t="shared" ref="M70:M72" si="34">G70*D70</f>
        <v>0</v>
      </c>
      <c r="N70" s="133">
        <f t="shared" ref="N70:N72" si="35">G70*D70*K70</f>
        <v>0</v>
      </c>
      <c r="O70" s="141">
        <f>G70*K69/R70</f>
        <v>9600</v>
      </c>
      <c r="P70" s="141">
        <f t="shared" ref="P70:P72" si="36">O70*D70</f>
        <v>0</v>
      </c>
      <c r="Q70" s="180">
        <f>IF(D70&lt;&gt;0,IF((P70/D70)&gt;'Spectrum Efficiencies'!$J$14,('Spectrum Efficiencies'!$J$14*D70),'Incident (1)'!P70),0)</f>
        <v>0</v>
      </c>
      <c r="R70" s="141">
        <f>'Spectrum Efficiencies'!$J$7</f>
        <v>0.1</v>
      </c>
      <c r="S70" s="213"/>
      <c r="T70" s="2" t="s">
        <v>349</v>
      </c>
      <c r="U70" s="4" t="s">
        <v>326</v>
      </c>
      <c r="X70" s="369" t="s">
        <v>260</v>
      </c>
      <c r="Y70" s="333">
        <v>2</v>
      </c>
      <c r="Z70" s="336"/>
      <c r="AA70" s="327">
        <v>1</v>
      </c>
      <c r="AB70" s="338"/>
      <c r="AC70" s="329">
        <v>0</v>
      </c>
      <c r="AD70" s="340"/>
      <c r="AE70" s="333">
        <v>0</v>
      </c>
      <c r="AF70" s="342"/>
    </row>
    <row r="71" spans="1:32" ht="40.5" customHeight="1" x14ac:dyDescent="0.2">
      <c r="A71" s="186" t="s">
        <v>329</v>
      </c>
      <c r="B71"/>
      <c r="C71" s="133">
        <v>1</v>
      </c>
      <c r="D71" s="152">
        <f t="shared" si="31"/>
        <v>1</v>
      </c>
      <c r="E71" s="152">
        <f t="shared" ref="E71:E72" si="37">D71</f>
        <v>1</v>
      </c>
      <c r="F71" s="152"/>
      <c r="G71" s="140">
        <v>512</v>
      </c>
      <c r="H71" s="166">
        <f t="shared" si="32"/>
        <v>90</v>
      </c>
      <c r="I71" s="287">
        <f t="shared" ref="I71:I73" si="38">Q71*R71</f>
        <v>90</v>
      </c>
      <c r="J71" s="133">
        <v>60</v>
      </c>
      <c r="K71" s="141">
        <f>C71*J71/60</f>
        <v>1</v>
      </c>
      <c r="L71" s="133">
        <f t="shared" si="33"/>
        <v>512</v>
      </c>
      <c r="M71" s="133">
        <f t="shared" si="34"/>
        <v>512</v>
      </c>
      <c r="N71" s="133">
        <f t="shared" si="35"/>
        <v>512</v>
      </c>
      <c r="O71" s="141">
        <f t="shared" ref="O71:O72" si="39">G71*K70/R71</f>
        <v>5120</v>
      </c>
      <c r="P71" s="141">
        <f t="shared" si="36"/>
        <v>5120</v>
      </c>
      <c r="Q71" s="180">
        <f>IF(D71&lt;&gt;0,IF((P71/D71)&gt;'Spectrum Efficiencies'!$J$14,('Spectrum Efficiencies'!$J$14*D71),'Incident (1)'!P71),0)</f>
        <v>900</v>
      </c>
      <c r="R71" s="141">
        <f>'Spectrum Efficiencies'!$J$7</f>
        <v>0.1</v>
      </c>
      <c r="S71" s="213"/>
      <c r="T71" s="2" t="s">
        <v>349</v>
      </c>
      <c r="U71" s="4" t="s">
        <v>262</v>
      </c>
      <c r="X71" s="369" t="s">
        <v>329</v>
      </c>
      <c r="Y71" s="333">
        <v>4</v>
      </c>
      <c r="Z71" s="336"/>
      <c r="AA71" s="327">
        <v>2</v>
      </c>
      <c r="AB71" s="338"/>
      <c r="AC71" s="329">
        <v>1</v>
      </c>
      <c r="AD71" s="340"/>
      <c r="AE71" s="333">
        <v>1</v>
      </c>
      <c r="AF71" s="342"/>
    </row>
    <row r="72" spans="1:32" ht="40.5" customHeight="1" x14ac:dyDescent="0.2">
      <c r="A72" s="186" t="s">
        <v>328</v>
      </c>
      <c r="B72" s="221"/>
      <c r="C72" s="324">
        <v>1</v>
      </c>
      <c r="D72" s="152">
        <f t="shared" si="31"/>
        <v>2</v>
      </c>
      <c r="E72" s="152">
        <f t="shared" si="37"/>
        <v>2</v>
      </c>
      <c r="F72" s="152"/>
      <c r="G72" s="325">
        <v>128</v>
      </c>
      <c r="H72" s="166">
        <f t="shared" si="32"/>
        <v>90</v>
      </c>
      <c r="I72" s="287">
        <f t="shared" ref="I72" si="40">Q72*R72</f>
        <v>180</v>
      </c>
      <c r="J72" s="133">
        <v>60</v>
      </c>
      <c r="K72" s="141">
        <f>C72*J72/60</f>
        <v>1</v>
      </c>
      <c r="L72" s="167">
        <f t="shared" si="33"/>
        <v>128</v>
      </c>
      <c r="M72" s="140">
        <f t="shared" si="34"/>
        <v>256</v>
      </c>
      <c r="N72" s="140">
        <f t="shared" si="35"/>
        <v>256</v>
      </c>
      <c r="O72" s="141">
        <f t="shared" si="39"/>
        <v>1280</v>
      </c>
      <c r="P72" s="142">
        <f t="shared" si="36"/>
        <v>2560</v>
      </c>
      <c r="Q72" s="180">
        <f>IF(D72&lt;&gt;0,IF((P72/D72)&gt;'Spectrum Efficiencies'!$J$14,('Spectrum Efficiencies'!$J$14*D72),'Incident (1)'!P72),0)</f>
        <v>1800</v>
      </c>
      <c r="R72" s="169">
        <f>'Spectrum Efficiencies'!$J$7</f>
        <v>0.1</v>
      </c>
      <c r="S72" s="213"/>
      <c r="T72" s="2" t="s">
        <v>349</v>
      </c>
      <c r="X72" s="369" t="s">
        <v>328</v>
      </c>
      <c r="Y72" s="333">
        <v>8</v>
      </c>
      <c r="Z72" s="336"/>
      <c r="AA72" s="327">
        <v>4</v>
      </c>
      <c r="AB72" s="338"/>
      <c r="AC72" s="329">
        <v>2</v>
      </c>
      <c r="AD72" s="340"/>
      <c r="AE72" s="333">
        <v>0</v>
      </c>
      <c r="AF72" s="342"/>
    </row>
    <row r="73" spans="1:32" ht="45" customHeight="1" thickBot="1" x14ac:dyDescent="0.25">
      <c r="A73" s="322" t="s">
        <v>340</v>
      </c>
      <c r="B73" s="223"/>
      <c r="C73" s="247">
        <v>1</v>
      </c>
      <c r="D73" s="294">
        <f t="shared" si="31"/>
        <v>0</v>
      </c>
      <c r="E73" s="323">
        <f>D73</f>
        <v>0</v>
      </c>
      <c r="F73" s="323"/>
      <c r="G73" s="249">
        <v>512</v>
      </c>
      <c r="H73" s="381">
        <f t="shared" si="32"/>
        <v>0</v>
      </c>
      <c r="I73" s="297">
        <f t="shared" si="38"/>
        <v>0</v>
      </c>
      <c r="J73" s="247">
        <v>30</v>
      </c>
      <c r="K73" s="298">
        <f>C73*J73/60</f>
        <v>0.5</v>
      </c>
      <c r="L73" s="299">
        <f t="shared" ref="L73" si="41">G73</f>
        <v>512</v>
      </c>
      <c r="M73" s="249">
        <f t="shared" ref="M73" si="42">G73*D73</f>
        <v>0</v>
      </c>
      <c r="N73" s="249">
        <f t="shared" ref="N73" si="43">G73*D73*K73</f>
        <v>0</v>
      </c>
      <c r="O73" s="380">
        <f>G73*K69/R73</f>
        <v>5120</v>
      </c>
      <c r="P73" s="249">
        <f t="shared" ref="P73" si="44">O73*D73</f>
        <v>0</v>
      </c>
      <c r="Q73" s="390">
        <f>IF(D73&lt;&gt;0,IF((P73/D73)&gt;'Spectrum Efficiencies'!$J$14,('Spectrum Efficiencies'!$J$14*D73),'Incident (1)'!P73),0)</f>
        <v>0</v>
      </c>
      <c r="R73" s="300">
        <f>'Spectrum Efficiencies'!$J$7</f>
        <v>0.1</v>
      </c>
      <c r="S73" s="213"/>
      <c r="T73" s="2" t="s">
        <v>343</v>
      </c>
      <c r="X73" s="370" t="s">
        <v>340</v>
      </c>
      <c r="Y73" s="333">
        <v>4</v>
      </c>
      <c r="Z73" s="336"/>
      <c r="AA73" s="327">
        <v>2</v>
      </c>
      <c r="AB73" s="338"/>
      <c r="AC73" s="329">
        <v>0</v>
      </c>
      <c r="AD73" s="340"/>
      <c r="AE73" s="333">
        <v>0</v>
      </c>
      <c r="AF73" s="342"/>
    </row>
    <row r="74" spans="1:32" ht="26.25" customHeight="1" thickTop="1" thickBot="1" x14ac:dyDescent="0.25">
      <c r="B74"/>
      <c r="C74" s="119"/>
      <c r="D74" s="119"/>
      <c r="E74" s="119"/>
      <c r="F74" s="119"/>
      <c r="G74" s="2"/>
      <c r="H74" s="119"/>
      <c r="I74" s="119"/>
      <c r="J74" s="119"/>
      <c r="K74" s="119"/>
      <c r="L74" s="119"/>
      <c r="M74" s="2"/>
      <c r="Q74"/>
      <c r="X74" s="1"/>
      <c r="Y74" s="335"/>
      <c r="Z74" s="336"/>
      <c r="AA74" s="339"/>
      <c r="AB74" s="336"/>
      <c r="AC74" s="339"/>
      <c r="AD74" s="340"/>
      <c r="AE74" s="341"/>
      <c r="AF74" s="342"/>
    </row>
    <row r="75" spans="1:32" ht="30.75" customHeight="1" thickTop="1" thickBot="1" x14ac:dyDescent="0.25">
      <c r="A75" s="217" t="s">
        <v>224</v>
      </c>
      <c r="B75" s="198"/>
      <c r="C75" s="218"/>
      <c r="D75" s="218"/>
      <c r="E75" s="218"/>
      <c r="F75" s="218"/>
      <c r="G75" s="219"/>
      <c r="H75" s="218"/>
      <c r="I75" s="218"/>
      <c r="J75" s="218"/>
      <c r="K75" s="220"/>
      <c r="L75" s="220"/>
      <c r="M75" s="219"/>
      <c r="N75" s="219"/>
      <c r="O75" s="219"/>
      <c r="P75" s="219"/>
      <c r="Q75" s="219"/>
      <c r="R75" s="251"/>
      <c r="S75" s="214"/>
      <c r="X75" s="366" t="s">
        <v>224</v>
      </c>
      <c r="Y75" s="341"/>
      <c r="Z75" s="336"/>
      <c r="AA75" s="339"/>
      <c r="AB75" s="336"/>
      <c r="AC75" s="339"/>
      <c r="AD75" s="340"/>
      <c r="AE75" s="341"/>
      <c r="AF75" s="342"/>
    </row>
    <row r="76" spans="1:32" ht="47.25" customHeight="1" thickTop="1" x14ac:dyDescent="0.2">
      <c r="A76" s="187" t="s">
        <v>323</v>
      </c>
      <c r="B76" s="222"/>
      <c r="C76" s="245">
        <v>20</v>
      </c>
      <c r="D76" s="301">
        <f>IF($E$3="VL",Y76,IF($E$3="L",AA76,IF($E$3="M",AC76,IF($E$3="S",AE76,0))))</f>
        <v>30</v>
      </c>
      <c r="E76" s="301">
        <f>D76</f>
        <v>30</v>
      </c>
      <c r="F76" s="159">
        <v>100</v>
      </c>
      <c r="G76" s="246"/>
      <c r="H76" s="245"/>
      <c r="I76" s="286">
        <f>Q76*R76</f>
        <v>8</v>
      </c>
      <c r="J76" s="218">
        <v>1</v>
      </c>
      <c r="K76" s="259">
        <f t="shared" ref="K76" si="45">C76*J76/60</f>
        <v>0.33333333333333331</v>
      </c>
      <c r="L76" s="220">
        <f>F76*8/(1000*J76)</f>
        <v>0.8</v>
      </c>
      <c r="M76" s="295">
        <f>E76*F76*8*C76/(J76*60*1000)</f>
        <v>8</v>
      </c>
      <c r="N76" s="295">
        <f>E76*F76*8*C76/(J76*60*1000)</f>
        <v>8</v>
      </c>
      <c r="O76" s="256">
        <f>IF(D76&lt;&gt;0,N76/(R76*D76),0)</f>
        <v>2.6666666666666665</v>
      </c>
      <c r="P76" s="256">
        <f>O76*D76</f>
        <v>80</v>
      </c>
      <c r="Q76" s="285">
        <f>IF(D76&lt;&gt;0,IF((P76/D76)&gt;'Spectrum Efficiencies'!$J$14,('Spectrum Efficiencies'!$J$14*D76),'Incident (1)'!P76),0)</f>
        <v>80</v>
      </c>
      <c r="R76" s="169">
        <f>'Spectrum Efficiencies'!$J$7</f>
        <v>0.1</v>
      </c>
      <c r="U76" s="4" t="s">
        <v>283</v>
      </c>
      <c r="X76" s="371" t="s">
        <v>323</v>
      </c>
      <c r="Y76" s="333">
        <v>250</v>
      </c>
      <c r="Z76" s="336"/>
      <c r="AA76" s="327">
        <v>100</v>
      </c>
      <c r="AB76" s="338"/>
      <c r="AC76" s="329">
        <v>30</v>
      </c>
      <c r="AD76" s="340"/>
      <c r="AE76" s="333">
        <v>10</v>
      </c>
      <c r="AF76" s="342"/>
    </row>
    <row r="77" spans="1:32" ht="42" customHeight="1" x14ac:dyDescent="0.2">
      <c r="A77" s="186" t="s">
        <v>336</v>
      </c>
      <c r="B77"/>
      <c r="C77" s="133">
        <v>30</v>
      </c>
      <c r="D77" s="152">
        <f t="shared" ref="D77:D86" si="46">IF($E$3="VL",Y77,IF($E$3="L",AA77,IF($E$3="M",AC77,IF($E$3="S",AE77,0))))</f>
        <v>8</v>
      </c>
      <c r="E77" s="152">
        <f>D77</f>
        <v>8</v>
      </c>
      <c r="F77" s="133">
        <v>100</v>
      </c>
      <c r="G77" s="153"/>
      <c r="H77" s="133"/>
      <c r="I77" s="287">
        <f>Q77*R77</f>
        <v>3.2</v>
      </c>
      <c r="J77" s="133">
        <v>1</v>
      </c>
      <c r="K77" s="260">
        <f t="shared" ref="K77:K86" si="47">C77*J77/60</f>
        <v>0.5</v>
      </c>
      <c r="L77" s="141">
        <f t="shared" ref="L77:L86" si="48">F77*8/(1000*J77)</f>
        <v>0.8</v>
      </c>
      <c r="M77" s="179">
        <f t="shared" ref="M77:M86" si="49">E77*F77*8*C77/(J77*60*1000)</f>
        <v>3.2</v>
      </c>
      <c r="N77" s="179">
        <f t="shared" ref="N77:N86" si="50">E77*F77*8*C77/(J77*60*1000)</f>
        <v>3.2</v>
      </c>
      <c r="O77" s="142">
        <f t="shared" ref="O77:O86" si="51">IF(D77&lt;&gt;0,N77/(R77*D77),0)</f>
        <v>4</v>
      </c>
      <c r="P77" s="142">
        <f>O77*D77</f>
        <v>32</v>
      </c>
      <c r="Q77" s="180">
        <f>IF(D77&lt;&gt;0,IF((P77/D77)&gt;'Spectrum Efficiencies'!$J$14,('Spectrum Efficiencies'!$J$14*D77),'Incident (1)'!P77),0)</f>
        <v>32</v>
      </c>
      <c r="R77" s="255">
        <f>'Spectrum Efficiencies'!$J$7</f>
        <v>0.1</v>
      </c>
      <c r="U77" s="4" t="s">
        <v>283</v>
      </c>
      <c r="X77" s="369" t="s">
        <v>336</v>
      </c>
      <c r="Y77" s="333">
        <v>100</v>
      </c>
      <c r="Z77" s="336"/>
      <c r="AA77" s="327">
        <v>20</v>
      </c>
      <c r="AB77" s="338"/>
      <c r="AC77" s="329">
        <v>8</v>
      </c>
      <c r="AD77" s="340"/>
      <c r="AE77" s="333">
        <v>4</v>
      </c>
      <c r="AF77" s="342"/>
    </row>
    <row r="78" spans="1:32" ht="36" customHeight="1" x14ac:dyDescent="0.2">
      <c r="A78" s="186" t="s">
        <v>284</v>
      </c>
      <c r="B78"/>
      <c r="C78" s="133">
        <v>60</v>
      </c>
      <c r="D78" s="152">
        <f t="shared" si="46"/>
        <v>4</v>
      </c>
      <c r="E78" s="152">
        <f t="shared" ref="E78:E86" si="52">D78</f>
        <v>4</v>
      </c>
      <c r="F78" s="133">
        <v>200</v>
      </c>
      <c r="G78" s="153"/>
      <c r="H78" s="133"/>
      <c r="I78" s="287">
        <f t="shared" ref="I78:I85" si="53">Q78*R78</f>
        <v>6.4</v>
      </c>
      <c r="J78" s="133">
        <v>1</v>
      </c>
      <c r="K78" s="260">
        <f t="shared" si="47"/>
        <v>1</v>
      </c>
      <c r="L78" s="141">
        <f t="shared" si="48"/>
        <v>1.6</v>
      </c>
      <c r="M78" s="179">
        <f t="shared" si="49"/>
        <v>6.4</v>
      </c>
      <c r="N78" s="179">
        <f t="shared" si="50"/>
        <v>6.4</v>
      </c>
      <c r="O78" s="142">
        <f t="shared" si="51"/>
        <v>16</v>
      </c>
      <c r="P78" s="142">
        <f t="shared" ref="P78:P86" si="54">O78*D78</f>
        <v>64</v>
      </c>
      <c r="Q78" s="180">
        <f>IF(D78&lt;&gt;0,IF((P78/D78)&gt;'Spectrum Efficiencies'!$J$14,('Spectrum Efficiencies'!$J$14*D78),'Incident (1)'!P78),0)</f>
        <v>64</v>
      </c>
      <c r="R78" s="255">
        <f>'Spectrum Efficiencies'!$J$7</f>
        <v>0.1</v>
      </c>
      <c r="X78" s="369" t="s">
        <v>284</v>
      </c>
      <c r="Y78" s="333">
        <v>50</v>
      </c>
      <c r="Z78" s="336"/>
      <c r="AA78" s="327">
        <v>25</v>
      </c>
      <c r="AB78" s="338"/>
      <c r="AC78" s="329">
        <v>4</v>
      </c>
      <c r="AD78" s="340"/>
      <c r="AE78" s="333">
        <v>2</v>
      </c>
      <c r="AF78" s="342"/>
    </row>
    <row r="79" spans="1:32" ht="41.25" customHeight="1" x14ac:dyDescent="0.2">
      <c r="A79" s="186" t="s">
        <v>325</v>
      </c>
      <c r="B79"/>
      <c r="C79" s="133">
        <v>20</v>
      </c>
      <c r="D79" s="152">
        <f t="shared" si="46"/>
        <v>10</v>
      </c>
      <c r="E79" s="152">
        <f t="shared" si="52"/>
        <v>10</v>
      </c>
      <c r="F79" s="133">
        <v>100</v>
      </c>
      <c r="G79" s="153"/>
      <c r="H79" s="133"/>
      <c r="I79" s="287">
        <f t="shared" si="53"/>
        <v>2.6666666666666665</v>
      </c>
      <c r="J79" s="133">
        <v>1</v>
      </c>
      <c r="K79" s="260">
        <f t="shared" si="47"/>
        <v>0.33333333333333331</v>
      </c>
      <c r="L79" s="141">
        <f t="shared" si="48"/>
        <v>0.8</v>
      </c>
      <c r="M79" s="179">
        <f t="shared" si="49"/>
        <v>2.6666666666666665</v>
      </c>
      <c r="N79" s="179">
        <f t="shared" si="50"/>
        <v>2.6666666666666665</v>
      </c>
      <c r="O79" s="142">
        <f t="shared" si="51"/>
        <v>2.6666666666666665</v>
      </c>
      <c r="P79" s="142">
        <f t="shared" si="54"/>
        <v>26.666666666666664</v>
      </c>
      <c r="Q79" s="180">
        <f>IF(D79&lt;&gt;0,IF((P79/D79)&gt;'Spectrum Efficiencies'!$J$14,('Spectrum Efficiencies'!$J$14*D79),'Incident (1)'!P79),0)</f>
        <v>26.666666666666664</v>
      </c>
      <c r="R79" s="255">
        <f>'Spectrum Efficiencies'!$J$7</f>
        <v>0.1</v>
      </c>
      <c r="U79" s="4" t="s">
        <v>283</v>
      </c>
      <c r="X79" s="369" t="s">
        <v>325</v>
      </c>
      <c r="Y79" s="333">
        <v>100</v>
      </c>
      <c r="Z79" s="336"/>
      <c r="AA79" s="327">
        <v>50</v>
      </c>
      <c r="AB79" s="338"/>
      <c r="AC79" s="329">
        <v>10</v>
      </c>
      <c r="AD79" s="340"/>
      <c r="AE79" s="333">
        <v>6</v>
      </c>
      <c r="AF79" s="342"/>
    </row>
    <row r="80" spans="1:32" ht="33" customHeight="1" x14ac:dyDescent="0.2">
      <c r="A80" s="188" t="s">
        <v>324</v>
      </c>
      <c r="B80"/>
      <c r="C80" s="133">
        <v>60</v>
      </c>
      <c r="D80" s="152">
        <f t="shared" si="46"/>
        <v>0</v>
      </c>
      <c r="E80" s="152">
        <f t="shared" si="52"/>
        <v>0</v>
      </c>
      <c r="F80" s="133">
        <v>200</v>
      </c>
      <c r="G80" s="153"/>
      <c r="H80" s="133"/>
      <c r="I80" s="287">
        <f t="shared" si="53"/>
        <v>0</v>
      </c>
      <c r="J80" s="133">
        <v>1</v>
      </c>
      <c r="K80" s="260">
        <f t="shared" si="47"/>
        <v>1</v>
      </c>
      <c r="L80" s="141">
        <f t="shared" si="48"/>
        <v>1.6</v>
      </c>
      <c r="M80" s="179">
        <f t="shared" si="49"/>
        <v>0</v>
      </c>
      <c r="N80" s="179">
        <f t="shared" si="50"/>
        <v>0</v>
      </c>
      <c r="O80" s="142">
        <f t="shared" si="51"/>
        <v>0</v>
      </c>
      <c r="P80" s="142">
        <f t="shared" si="54"/>
        <v>0</v>
      </c>
      <c r="Q80" s="180">
        <f>IF(D80&lt;&gt;0,IF((P80/D80)&gt;'Spectrum Efficiencies'!$J$14,('Spectrum Efficiencies'!$J$14*D80),'Incident (1)'!P80),0)</f>
        <v>0</v>
      </c>
      <c r="R80" s="255">
        <f>'Spectrum Efficiencies'!$J$7</f>
        <v>0.1</v>
      </c>
      <c r="X80" s="372" t="s">
        <v>324</v>
      </c>
      <c r="Y80" s="333">
        <v>4</v>
      </c>
      <c r="Z80" s="336"/>
      <c r="AA80" s="333">
        <v>2</v>
      </c>
      <c r="AB80" s="336"/>
      <c r="AC80" s="329">
        <v>0</v>
      </c>
      <c r="AD80" s="340"/>
      <c r="AE80" s="333">
        <v>0</v>
      </c>
      <c r="AF80" s="342"/>
    </row>
    <row r="81" spans="1:32" ht="47.25" customHeight="1" x14ac:dyDescent="0.2">
      <c r="A81" s="188" t="s">
        <v>330</v>
      </c>
      <c r="B81"/>
      <c r="C81" s="133">
        <v>0.1</v>
      </c>
      <c r="D81" s="152">
        <f t="shared" si="46"/>
        <v>4</v>
      </c>
      <c r="E81" s="152">
        <f t="shared" si="52"/>
        <v>4</v>
      </c>
      <c r="F81" s="133">
        <v>1000</v>
      </c>
      <c r="G81" s="153"/>
      <c r="H81" s="133"/>
      <c r="I81" s="287">
        <f t="shared" si="53"/>
        <v>5.3333333333333337E-2</v>
      </c>
      <c r="J81" s="133">
        <v>1</v>
      </c>
      <c r="K81" s="260">
        <f t="shared" si="47"/>
        <v>1.6666666666666668E-3</v>
      </c>
      <c r="L81" s="141">
        <f t="shared" si="48"/>
        <v>8</v>
      </c>
      <c r="M81" s="179">
        <f t="shared" si="49"/>
        <v>5.3333333333333337E-2</v>
      </c>
      <c r="N81" s="179">
        <f t="shared" si="50"/>
        <v>5.3333333333333337E-2</v>
      </c>
      <c r="O81" s="142">
        <f t="shared" si="51"/>
        <v>0.13333333333333333</v>
      </c>
      <c r="P81" s="142">
        <f t="shared" si="54"/>
        <v>0.53333333333333333</v>
      </c>
      <c r="Q81" s="180">
        <f>IF(D81&lt;&gt;0,IF((P81/D81)&gt;'Spectrum Efficiencies'!$J$14,('Spectrum Efficiencies'!$J$14*D81),'Incident (1)'!P81),0)</f>
        <v>0.53333333333333333</v>
      </c>
      <c r="R81" s="255">
        <f>'Spectrum Efficiencies'!$J$7</f>
        <v>0.1</v>
      </c>
      <c r="X81" s="372" t="s">
        <v>330</v>
      </c>
      <c r="Y81" s="333">
        <v>40</v>
      </c>
      <c r="Z81" s="336"/>
      <c r="AA81" s="333">
        <v>20</v>
      </c>
      <c r="AB81" s="336"/>
      <c r="AC81" s="329">
        <v>4</v>
      </c>
      <c r="AD81" s="340"/>
      <c r="AE81" s="333">
        <v>2</v>
      </c>
      <c r="AF81" s="342"/>
    </row>
    <row r="82" spans="1:32" ht="47.25" customHeight="1" x14ac:dyDescent="0.2">
      <c r="A82" s="188" t="s">
        <v>331</v>
      </c>
      <c r="B82"/>
      <c r="C82" s="133">
        <v>0.1</v>
      </c>
      <c r="D82" s="152">
        <f t="shared" si="46"/>
        <v>4</v>
      </c>
      <c r="E82" s="152">
        <f t="shared" si="52"/>
        <v>4</v>
      </c>
      <c r="F82" s="133">
        <v>1000000</v>
      </c>
      <c r="G82" s="153"/>
      <c r="H82" s="133"/>
      <c r="I82" s="287">
        <f t="shared" si="53"/>
        <v>13.333333333333336</v>
      </c>
      <c r="J82" s="133">
        <v>4</v>
      </c>
      <c r="K82" s="260">
        <f t="shared" si="47"/>
        <v>6.6666666666666671E-3</v>
      </c>
      <c r="L82" s="141">
        <f t="shared" si="48"/>
        <v>2000</v>
      </c>
      <c r="M82" s="179">
        <f t="shared" si="49"/>
        <v>13.333333333333334</v>
      </c>
      <c r="N82" s="179">
        <f t="shared" si="50"/>
        <v>13.333333333333334</v>
      </c>
      <c r="O82" s="142">
        <f t="shared" si="51"/>
        <v>33.333333333333336</v>
      </c>
      <c r="P82" s="142">
        <f t="shared" si="54"/>
        <v>133.33333333333334</v>
      </c>
      <c r="Q82" s="180">
        <f>IF(D82&lt;&gt;0,IF((P82/D82)&gt;'Spectrum Efficiencies'!$J$14,('Spectrum Efficiencies'!$J$14*D82),'Incident (1)'!P82),0)</f>
        <v>133.33333333333334</v>
      </c>
      <c r="R82" s="255">
        <f>'Spectrum Efficiencies'!$J$7</f>
        <v>0.1</v>
      </c>
      <c r="X82" s="372" t="s">
        <v>331</v>
      </c>
      <c r="Y82" s="333">
        <v>12</v>
      </c>
      <c r="Z82" s="336"/>
      <c r="AA82" s="333">
        <v>8</v>
      </c>
      <c r="AB82" s="336"/>
      <c r="AC82" s="329">
        <v>4</v>
      </c>
      <c r="AD82" s="340"/>
      <c r="AE82" s="333">
        <v>2</v>
      </c>
      <c r="AF82" s="342"/>
    </row>
    <row r="83" spans="1:32" ht="47.25" customHeight="1" x14ac:dyDescent="0.2">
      <c r="A83" s="188" t="s">
        <v>338</v>
      </c>
      <c r="B83"/>
      <c r="C83" s="133">
        <v>0.1</v>
      </c>
      <c r="D83" s="152">
        <f t="shared" si="46"/>
        <v>1</v>
      </c>
      <c r="E83" s="152">
        <f t="shared" si="52"/>
        <v>1</v>
      </c>
      <c r="F83" s="133">
        <v>7200000</v>
      </c>
      <c r="G83" s="153"/>
      <c r="H83" s="133"/>
      <c r="I83" s="287">
        <f t="shared" si="53"/>
        <v>4.8</v>
      </c>
      <c r="J83" s="133">
        <v>20</v>
      </c>
      <c r="K83" s="260">
        <f t="shared" si="47"/>
        <v>3.3333333333333333E-2</v>
      </c>
      <c r="L83" s="141">
        <f t="shared" si="48"/>
        <v>2880</v>
      </c>
      <c r="M83" s="179">
        <f t="shared" si="49"/>
        <v>4.8</v>
      </c>
      <c r="N83" s="179">
        <f t="shared" si="50"/>
        <v>4.8</v>
      </c>
      <c r="O83" s="142">
        <f t="shared" si="51"/>
        <v>47.999999999999993</v>
      </c>
      <c r="P83" s="142">
        <f t="shared" ref="P83" si="55">O83*D83</f>
        <v>47.999999999999993</v>
      </c>
      <c r="Q83" s="180">
        <f>IF(D83&lt;&gt;0,IF((P83/D83)&gt;'Spectrum Efficiencies'!$J$14,('Spectrum Efficiencies'!$J$14*D83),'Incident (1)'!P83),0)</f>
        <v>47.999999999999993</v>
      </c>
      <c r="R83" s="255">
        <f>'Spectrum Efficiencies'!$J$7</f>
        <v>0.1</v>
      </c>
      <c r="X83" s="372" t="s">
        <v>338</v>
      </c>
      <c r="Y83" s="333">
        <v>4</v>
      </c>
      <c r="Z83" s="336"/>
      <c r="AA83" s="333">
        <v>2</v>
      </c>
      <c r="AB83" s="336"/>
      <c r="AC83" s="329">
        <v>1</v>
      </c>
      <c r="AD83" s="340"/>
      <c r="AE83" s="333">
        <v>1</v>
      </c>
      <c r="AF83" s="342"/>
    </row>
    <row r="84" spans="1:32" ht="32.25" customHeight="1" x14ac:dyDescent="0.2">
      <c r="A84" s="188" t="s">
        <v>332</v>
      </c>
      <c r="B84"/>
      <c r="C84" s="133">
        <v>0.1</v>
      </c>
      <c r="D84" s="152">
        <f t="shared" si="46"/>
        <v>2</v>
      </c>
      <c r="E84" s="152">
        <f t="shared" si="52"/>
        <v>2</v>
      </c>
      <c r="F84" s="133">
        <v>100000</v>
      </c>
      <c r="G84" s="153"/>
      <c r="H84" s="133"/>
      <c r="I84" s="287">
        <f t="shared" si="53"/>
        <v>0.66666666666666663</v>
      </c>
      <c r="J84" s="133">
        <v>4</v>
      </c>
      <c r="K84" s="260">
        <f t="shared" si="47"/>
        <v>6.6666666666666671E-3</v>
      </c>
      <c r="L84" s="141">
        <f t="shared" si="48"/>
        <v>200</v>
      </c>
      <c r="M84" s="179">
        <f t="shared" si="49"/>
        <v>0.66666666666666663</v>
      </c>
      <c r="N84" s="179">
        <f t="shared" si="50"/>
        <v>0.66666666666666663</v>
      </c>
      <c r="O84" s="142">
        <f t="shared" si="51"/>
        <v>3.333333333333333</v>
      </c>
      <c r="P84" s="142">
        <f t="shared" si="54"/>
        <v>6.6666666666666661</v>
      </c>
      <c r="Q84" s="180">
        <f>IF(D84&lt;&gt;0,IF((P84/D84)&gt;'Spectrum Efficiencies'!$J$14,('Spectrum Efficiencies'!$J$14*D84),'Incident (1)'!P84),0)</f>
        <v>6.6666666666666661</v>
      </c>
      <c r="R84" s="255">
        <f>'Spectrum Efficiencies'!$J$7</f>
        <v>0.1</v>
      </c>
      <c r="X84" s="372" t="s">
        <v>332</v>
      </c>
      <c r="Y84" s="333">
        <v>12</v>
      </c>
      <c r="Z84" s="336"/>
      <c r="AA84" s="333">
        <v>4</v>
      </c>
      <c r="AB84" s="336"/>
      <c r="AC84" s="329">
        <v>2</v>
      </c>
      <c r="AD84" s="340"/>
      <c r="AE84" s="333">
        <v>2</v>
      </c>
      <c r="AF84" s="342"/>
    </row>
    <row r="85" spans="1:32" ht="32.25" customHeight="1" x14ac:dyDescent="0.2">
      <c r="A85" s="188" t="s">
        <v>104</v>
      </c>
      <c r="B85"/>
      <c r="C85" s="133">
        <v>0.1</v>
      </c>
      <c r="D85" s="152">
        <f t="shared" si="46"/>
        <v>2</v>
      </c>
      <c r="E85" s="152">
        <f t="shared" si="52"/>
        <v>2</v>
      </c>
      <c r="F85" s="133">
        <v>100000</v>
      </c>
      <c r="G85" s="153"/>
      <c r="H85" s="133"/>
      <c r="I85" s="287">
        <f t="shared" si="53"/>
        <v>0.66666666666666663</v>
      </c>
      <c r="J85" s="133">
        <v>4</v>
      </c>
      <c r="K85" s="260">
        <f t="shared" si="47"/>
        <v>6.6666666666666671E-3</v>
      </c>
      <c r="L85" s="141">
        <f t="shared" si="48"/>
        <v>200</v>
      </c>
      <c r="M85" s="179">
        <f t="shared" si="49"/>
        <v>0.66666666666666663</v>
      </c>
      <c r="N85" s="179">
        <f t="shared" si="50"/>
        <v>0.66666666666666663</v>
      </c>
      <c r="O85" s="142">
        <f t="shared" si="51"/>
        <v>3.333333333333333</v>
      </c>
      <c r="P85" s="142">
        <f t="shared" si="54"/>
        <v>6.6666666666666661</v>
      </c>
      <c r="Q85" s="180">
        <f>IF(D85&lt;&gt;0,IF((P85/D85)&gt;'Spectrum Efficiencies'!$J$14,('Spectrum Efficiencies'!$J$14*D85),'Incident (1)'!P85),0)</f>
        <v>6.6666666666666661</v>
      </c>
      <c r="R85" s="255">
        <f>'Spectrum Efficiencies'!$J$7</f>
        <v>0.1</v>
      </c>
      <c r="X85" s="372" t="s">
        <v>104</v>
      </c>
      <c r="Y85" s="333">
        <v>12</v>
      </c>
      <c r="Z85" s="336"/>
      <c r="AA85" s="333">
        <v>4</v>
      </c>
      <c r="AB85" s="336"/>
      <c r="AC85" s="329">
        <v>2</v>
      </c>
      <c r="AD85" s="340"/>
      <c r="AE85" s="333">
        <v>2</v>
      </c>
      <c r="AF85" s="342"/>
    </row>
    <row r="86" spans="1:32" ht="37.5" customHeight="1" thickBot="1" x14ac:dyDescent="0.25">
      <c r="A86" s="188" t="s">
        <v>227</v>
      </c>
      <c r="B86" s="223"/>
      <c r="C86" s="247">
        <v>0.05</v>
      </c>
      <c r="D86" s="294">
        <f t="shared" si="46"/>
        <v>2</v>
      </c>
      <c r="E86" s="294">
        <f t="shared" si="52"/>
        <v>2</v>
      </c>
      <c r="F86" s="247">
        <v>100000</v>
      </c>
      <c r="G86" s="248"/>
      <c r="H86" s="247"/>
      <c r="I86" s="185">
        <f>Q86*R86</f>
        <v>0.33333333333333331</v>
      </c>
      <c r="J86" s="171">
        <v>4</v>
      </c>
      <c r="K86" s="261">
        <f t="shared" si="47"/>
        <v>3.3333333333333335E-3</v>
      </c>
      <c r="L86" s="174">
        <f t="shared" si="48"/>
        <v>200</v>
      </c>
      <c r="M86" s="182">
        <f t="shared" si="49"/>
        <v>0.33333333333333331</v>
      </c>
      <c r="N86" s="182">
        <f t="shared" si="50"/>
        <v>0.33333333333333331</v>
      </c>
      <c r="O86" s="183">
        <f t="shared" si="51"/>
        <v>1.6666666666666665</v>
      </c>
      <c r="P86" s="183">
        <f t="shared" si="54"/>
        <v>3.333333333333333</v>
      </c>
      <c r="Q86" s="184">
        <f>IF(D86&lt;&gt;0,IF((P86/D86)&gt;'Spectrum Efficiencies'!$J$14,('Spectrum Efficiencies'!$J$14*D86),'Incident (1)'!P86),0)</f>
        <v>3.333333333333333</v>
      </c>
      <c r="R86" s="258">
        <f>'Spectrum Efficiencies'!$J$7</f>
        <v>0.1</v>
      </c>
      <c r="X86" s="373" t="s">
        <v>227</v>
      </c>
      <c r="Y86" s="333">
        <v>8</v>
      </c>
      <c r="Z86" s="336"/>
      <c r="AA86" s="333">
        <v>2</v>
      </c>
      <c r="AB86" s="336"/>
      <c r="AC86" s="329">
        <v>2</v>
      </c>
      <c r="AD86" s="340"/>
      <c r="AE86" s="333">
        <v>2</v>
      </c>
      <c r="AF86" s="342"/>
    </row>
    <row r="87" spans="1:32" ht="27" customHeight="1" thickTop="1" thickBot="1" x14ac:dyDescent="0.25">
      <c r="B87"/>
      <c r="C87" s="119"/>
      <c r="D87" s="119"/>
      <c r="E87" s="119"/>
      <c r="F87" s="119"/>
      <c r="G87" s="2"/>
      <c r="H87" s="119"/>
      <c r="I87" s="119"/>
      <c r="J87" s="119"/>
      <c r="K87" s="119"/>
      <c r="L87" s="119"/>
      <c r="M87" s="2"/>
      <c r="X87" s="1"/>
      <c r="Y87" s="335"/>
      <c r="Z87" s="336"/>
      <c r="AA87" s="339"/>
      <c r="AB87" s="336"/>
      <c r="AC87" s="339"/>
      <c r="AD87" s="340"/>
      <c r="AE87" s="341"/>
      <c r="AF87" s="342"/>
    </row>
    <row r="88" spans="1:32" ht="35.25" customHeight="1" thickTop="1" thickBot="1" x14ac:dyDescent="0.25">
      <c r="A88" s="151" t="s">
        <v>315</v>
      </c>
      <c r="B88" s="150"/>
      <c r="C88" s="143"/>
      <c r="D88" s="143"/>
      <c r="E88" s="143"/>
      <c r="F88" s="143"/>
      <c r="G88" s="144"/>
      <c r="H88" s="143"/>
      <c r="I88" s="143"/>
      <c r="J88" s="143"/>
      <c r="K88" s="145"/>
      <c r="L88" s="145"/>
      <c r="M88" s="144"/>
      <c r="N88" s="144"/>
      <c r="O88" s="144"/>
      <c r="P88" s="144"/>
      <c r="Q88" s="144"/>
      <c r="R88" s="251"/>
      <c r="S88" s="142"/>
      <c r="X88" s="151" t="s">
        <v>315</v>
      </c>
      <c r="Y88" s="335"/>
      <c r="Z88" s="336"/>
      <c r="AA88" s="339"/>
      <c r="AB88" s="336"/>
      <c r="AC88" s="339"/>
      <c r="AD88" s="340"/>
      <c r="AE88" s="341"/>
      <c r="AF88" s="342"/>
    </row>
    <row r="89" spans="1:32" ht="57.75" customHeight="1" thickTop="1" x14ac:dyDescent="0.2">
      <c r="A89" s="250" t="s">
        <v>339</v>
      </c>
      <c r="B89"/>
      <c r="C89" s="133">
        <v>0.25</v>
      </c>
      <c r="D89" s="152">
        <f>IF($E$3="VL",Y89,IF($E$3="L",AA89,IF($E$3="M",AC89,IF($E$3="S",AE89,0))))</f>
        <v>1</v>
      </c>
      <c r="E89" s="152">
        <f>D89</f>
        <v>1</v>
      </c>
      <c r="F89" s="133"/>
      <c r="G89" s="140">
        <v>1000</v>
      </c>
      <c r="H89" s="286">
        <f>IF(D89&lt;&gt;0,Q89*R89/D89,0)</f>
        <v>16.666666666666668</v>
      </c>
      <c r="I89" s="286">
        <f>Q89*R89</f>
        <v>16.666666666666668</v>
      </c>
      <c r="J89" s="218">
        <v>4</v>
      </c>
      <c r="K89" s="259">
        <f>C89*J89/60</f>
        <v>1.6666666666666666E-2</v>
      </c>
      <c r="L89" s="254">
        <f>G89</f>
        <v>1000</v>
      </c>
      <c r="M89" s="219">
        <f>G89*D89</f>
        <v>1000</v>
      </c>
      <c r="N89" s="178">
        <f>G89*D89*K89</f>
        <v>16.666666666666668</v>
      </c>
      <c r="O89" s="142">
        <f>K89*G89/R89</f>
        <v>166.66666666666666</v>
      </c>
      <c r="P89" s="256">
        <f>O89*D89</f>
        <v>166.66666666666666</v>
      </c>
      <c r="Q89" s="180">
        <f>IF(D89&lt;&gt;0,IF((P89/D89)&gt;'Spectrum Efficiencies'!$J$14,('Spectrum Efficiencies'!$J$14*D89),'Incident (1)'!P89),0)</f>
        <v>166.66666666666666</v>
      </c>
      <c r="R89" s="165">
        <f>'Spectrum Efficiencies'!$J$7</f>
        <v>0.1</v>
      </c>
      <c r="S89" s="140"/>
      <c r="U89" s="4" t="s">
        <v>287</v>
      </c>
      <c r="X89" s="368" t="s">
        <v>339</v>
      </c>
      <c r="Y89" s="333">
        <v>8</v>
      </c>
      <c r="Z89" s="336"/>
      <c r="AA89" s="327">
        <v>4</v>
      </c>
      <c r="AB89" s="338"/>
      <c r="AC89" s="329">
        <v>1</v>
      </c>
      <c r="AD89" s="340"/>
      <c r="AE89" s="333">
        <v>1</v>
      </c>
      <c r="AF89" s="342"/>
    </row>
    <row r="90" spans="1:32" ht="45" customHeight="1" x14ac:dyDescent="0.2">
      <c r="A90" s="253" t="s">
        <v>298</v>
      </c>
      <c r="B90"/>
      <c r="C90" s="133">
        <v>0.25</v>
      </c>
      <c r="D90" s="152">
        <f t="shared" ref="D90:D91" si="56">IF($E$3="VL",Y90,IF($E$3="L",AA90,IF($E$3="M",AC90,IF($E$3="S",AE90,0))))</f>
        <v>1</v>
      </c>
      <c r="E90" s="152">
        <f>D90</f>
        <v>1</v>
      </c>
      <c r="F90" s="133"/>
      <c r="G90" s="140">
        <v>512</v>
      </c>
      <c r="H90" s="287">
        <f t="shared" ref="H90:H91" si="57">IF(D90&lt;&gt;0,Q90*R90/D90,0)</f>
        <v>8.5333333333333332</v>
      </c>
      <c r="I90" s="287">
        <f t="shared" ref="I90" si="58">Q90*R90</f>
        <v>8.5333333333333332</v>
      </c>
      <c r="J90" s="133">
        <v>4</v>
      </c>
      <c r="K90" s="260">
        <f>C90*J90/60</f>
        <v>1.6666666666666666E-2</v>
      </c>
      <c r="L90" s="133">
        <f t="shared" ref="L90" si="59">G90</f>
        <v>512</v>
      </c>
      <c r="M90" s="133">
        <f t="shared" ref="M90" si="60">G90*D90</f>
        <v>512</v>
      </c>
      <c r="N90" s="141">
        <f>G90*D90*K90</f>
        <v>8.5333333333333332</v>
      </c>
      <c r="O90" s="142">
        <f t="shared" ref="O90:O91" si="61">K90*G90/R90</f>
        <v>85.333333333333329</v>
      </c>
      <c r="P90" s="141">
        <f t="shared" ref="P90" si="62">O90*D90</f>
        <v>85.333333333333329</v>
      </c>
      <c r="Q90" s="180">
        <f>IF(D90&lt;&gt;0,IF((P90/D90)&gt;'Spectrum Efficiencies'!$J$14,('Spectrum Efficiencies'!$J$14*D90),'Incident (1)'!P90),0)</f>
        <v>85.333333333333329</v>
      </c>
      <c r="R90" s="255">
        <f>'Spectrum Efficiencies'!$J$7</f>
        <v>0.1</v>
      </c>
      <c r="S90" s="140"/>
      <c r="U90" s="4" t="s">
        <v>288</v>
      </c>
      <c r="X90" s="374" t="s">
        <v>298</v>
      </c>
      <c r="Y90" s="333">
        <v>8</v>
      </c>
      <c r="Z90" s="336"/>
      <c r="AA90" s="327">
        <v>4</v>
      </c>
      <c r="AB90" s="338"/>
      <c r="AC90" s="329">
        <v>1</v>
      </c>
      <c r="AD90" s="340"/>
      <c r="AE90" s="333">
        <v>0</v>
      </c>
      <c r="AF90" s="342"/>
    </row>
    <row r="91" spans="1:32" ht="41.25" customHeight="1" thickBot="1" x14ac:dyDescent="0.25">
      <c r="A91" s="257" t="s">
        <v>299</v>
      </c>
      <c r="B91" s="170"/>
      <c r="C91" s="171">
        <v>0.25</v>
      </c>
      <c r="D91" s="294">
        <f t="shared" si="56"/>
        <v>0</v>
      </c>
      <c r="E91" s="294">
        <f>D91</f>
        <v>0</v>
      </c>
      <c r="F91" s="171"/>
      <c r="G91" s="173">
        <v>256</v>
      </c>
      <c r="H91" s="382">
        <f t="shared" si="57"/>
        <v>0</v>
      </c>
      <c r="I91" s="185">
        <f>Q91*R91</f>
        <v>0</v>
      </c>
      <c r="J91" s="171">
        <v>4</v>
      </c>
      <c r="K91" s="261">
        <f>C91*J91/60</f>
        <v>1.6666666666666666E-2</v>
      </c>
      <c r="L91" s="171">
        <f t="shared" ref="L91" si="63">G91</f>
        <v>256</v>
      </c>
      <c r="M91" s="171">
        <f t="shared" ref="M91" si="64">G91*D91</f>
        <v>0</v>
      </c>
      <c r="N91" s="183">
        <f>G91*D91*K91</f>
        <v>0</v>
      </c>
      <c r="O91" s="183">
        <f t="shared" si="61"/>
        <v>42.666666666666664</v>
      </c>
      <c r="P91" s="174">
        <f t="shared" ref="P91" si="65">O91*D91</f>
        <v>0</v>
      </c>
      <c r="Q91" s="184">
        <f>IF(D91&lt;&gt;0,IF((P91/D91)&gt;'Spectrum Efficiencies'!$J$14,('Spectrum Efficiencies'!$J$14*D91),'Incident (1)'!P91),0)</f>
        <v>0</v>
      </c>
      <c r="R91" s="258">
        <f>'Spectrum Efficiencies'!$J$7</f>
        <v>0.1</v>
      </c>
      <c r="S91" s="140"/>
      <c r="U91" s="4" t="s">
        <v>305</v>
      </c>
      <c r="X91" s="375" t="s">
        <v>299</v>
      </c>
      <c r="Y91" s="333">
        <v>12</v>
      </c>
      <c r="Z91" s="336"/>
      <c r="AA91" s="327">
        <v>6</v>
      </c>
      <c r="AB91" s="338"/>
      <c r="AC91" s="329">
        <v>0</v>
      </c>
      <c r="AD91" s="340"/>
      <c r="AE91" s="333">
        <v>0</v>
      </c>
      <c r="AF91" s="342"/>
    </row>
    <row r="92" spans="1:32" ht="22.5" customHeight="1" thickTop="1" thickBot="1" x14ac:dyDescent="0.25">
      <c r="B92"/>
      <c r="C92" s="119"/>
      <c r="D92" s="119"/>
      <c r="E92" s="119"/>
      <c r="F92" s="119"/>
      <c r="G92" s="2"/>
      <c r="H92" s="119"/>
      <c r="I92" s="119"/>
      <c r="J92" s="119"/>
      <c r="K92" s="119"/>
      <c r="L92" s="119"/>
      <c r="M92" s="2"/>
      <c r="Y92" s="326"/>
      <c r="Z92" s="336"/>
      <c r="AA92" s="329"/>
      <c r="AB92" s="336"/>
      <c r="AC92" s="329"/>
      <c r="AD92" s="340"/>
      <c r="AE92" s="333"/>
      <c r="AF92" s="342"/>
    </row>
    <row r="93" spans="1:32" ht="26.25" customHeight="1" thickTop="1" thickBot="1" x14ac:dyDescent="0.25">
      <c r="A93" s="151" t="s">
        <v>236</v>
      </c>
      <c r="B93" s="150"/>
      <c r="C93" s="147"/>
      <c r="D93" s="147"/>
      <c r="E93" s="147"/>
      <c r="F93" s="147"/>
      <c r="G93" s="148"/>
      <c r="H93" s="150"/>
      <c r="I93" s="157">
        <f>SUM(I69:I91)</f>
        <v>335.32000000000005</v>
      </c>
      <c r="J93" s="154"/>
      <c r="K93" s="154"/>
      <c r="L93" s="154"/>
      <c r="M93" s="155"/>
      <c r="N93" s="155"/>
      <c r="O93" s="155"/>
      <c r="P93" s="155"/>
      <c r="Q93" s="157">
        <f>SUM(Q69:Q91)</f>
        <v>3353.2</v>
      </c>
      <c r="R93" s="155"/>
      <c r="S93" s="252"/>
      <c r="Y93" s="354"/>
      <c r="Z93" s="355"/>
      <c r="AA93" s="348"/>
      <c r="AB93" s="355"/>
      <c r="AC93" s="348"/>
      <c r="AD93" s="356"/>
      <c r="AE93" s="350"/>
      <c r="AF93" s="357"/>
    </row>
    <row r="94" spans="1:32" ht="13.5" thickTop="1" x14ac:dyDescent="0.2">
      <c r="B94"/>
      <c r="C94" s="119"/>
      <c r="D94" s="119"/>
      <c r="E94" s="119"/>
      <c r="F94" s="119"/>
      <c r="G94" s="2"/>
      <c r="H94" s="119"/>
      <c r="I94" s="119"/>
      <c r="J94" s="119"/>
      <c r="K94" s="119"/>
      <c r="L94" s="119"/>
      <c r="M94" s="2"/>
      <c r="Y94" s="86" t="s">
        <v>303</v>
      </c>
    </row>
    <row r="95" spans="1:32" x14ac:dyDescent="0.2">
      <c r="B95"/>
      <c r="C95" s="119"/>
      <c r="D95" s="119"/>
      <c r="E95" s="119"/>
      <c r="F95" s="119"/>
      <c r="G95" s="2"/>
      <c r="H95" s="119"/>
      <c r="I95" s="119"/>
      <c r="J95" s="119"/>
      <c r="K95" s="119"/>
      <c r="L95" s="119"/>
      <c r="M95" s="2"/>
    </row>
    <row r="96" spans="1:32" x14ac:dyDescent="0.2">
      <c r="B96"/>
      <c r="C96" s="119"/>
      <c r="D96" s="119"/>
      <c r="E96" s="119"/>
      <c r="F96" s="119"/>
      <c r="G96" s="2"/>
      <c r="H96" s="119"/>
      <c r="I96" s="119"/>
      <c r="J96" s="119"/>
      <c r="K96" s="119"/>
      <c r="L96" s="119"/>
      <c r="M96" s="2"/>
    </row>
    <row r="97" spans="2:13" x14ac:dyDescent="0.2">
      <c r="B97"/>
      <c r="C97" s="119"/>
      <c r="D97" s="119"/>
      <c r="E97" s="119"/>
      <c r="F97" s="119"/>
      <c r="G97" s="2"/>
      <c r="H97" s="119"/>
      <c r="I97" s="119"/>
      <c r="J97" s="119"/>
      <c r="K97" s="119"/>
      <c r="L97" s="119"/>
      <c r="M97" s="2"/>
    </row>
    <row r="98" spans="2:13" x14ac:dyDescent="0.2">
      <c r="B98" t="s">
        <v>174</v>
      </c>
      <c r="C98"/>
      <c r="D98"/>
      <c r="E98" s="119"/>
      <c r="F98" s="119"/>
      <c r="G98" s="2"/>
      <c r="H98" s="119"/>
      <c r="I98" s="119"/>
      <c r="J98" s="119"/>
      <c r="K98" s="119"/>
      <c r="L98" s="119"/>
      <c r="M98" s="2"/>
    </row>
    <row r="99" spans="2:13" x14ac:dyDescent="0.2">
      <c r="B99"/>
      <c r="C99"/>
      <c r="D99"/>
      <c r="E99" s="119"/>
      <c r="F99" s="119"/>
      <c r="G99" s="2"/>
      <c r="H99" s="119"/>
      <c r="I99" s="119"/>
      <c r="J99" s="119"/>
      <c r="K99" s="119"/>
      <c r="L99" s="119"/>
      <c r="M99" s="2"/>
    </row>
    <row r="100" spans="2:13" x14ac:dyDescent="0.2">
      <c r="B100" t="s">
        <v>369</v>
      </c>
      <c r="C100"/>
      <c r="D100"/>
      <c r="E100" s="119"/>
      <c r="F100" s="119"/>
      <c r="G100" s="2"/>
      <c r="H100" s="119"/>
      <c r="I100" s="403" t="s">
        <v>373</v>
      </c>
      <c r="J100" s="119"/>
      <c r="K100" s="119"/>
      <c r="L100" s="119"/>
      <c r="M100" s="2"/>
    </row>
    <row r="101" spans="2:13" x14ac:dyDescent="0.2">
      <c r="B101" t="s">
        <v>370</v>
      </c>
      <c r="C101"/>
      <c r="D101"/>
      <c r="E101" s="119"/>
      <c r="F101" s="119"/>
      <c r="G101" s="2"/>
      <c r="H101" s="119"/>
      <c r="I101" s="403" t="s">
        <v>374</v>
      </c>
      <c r="J101" s="119"/>
      <c r="K101" s="119"/>
      <c r="L101" s="119"/>
      <c r="M101" s="2"/>
    </row>
    <row r="102" spans="2:13" x14ac:dyDescent="0.2">
      <c r="B102" t="s">
        <v>372</v>
      </c>
      <c r="C102"/>
      <c r="D102"/>
      <c r="E102" s="119"/>
      <c r="F102" s="119"/>
      <c r="G102" s="2"/>
      <c r="H102" s="119"/>
      <c r="I102" s="403" t="s">
        <v>375</v>
      </c>
      <c r="J102" s="119"/>
      <c r="K102" s="119"/>
      <c r="L102" s="119"/>
      <c r="M102" s="2"/>
    </row>
    <row r="103" spans="2:13" x14ac:dyDescent="0.2">
      <c r="B103" t="s">
        <v>371</v>
      </c>
      <c r="C103"/>
      <c r="D103"/>
      <c r="E103" s="119"/>
      <c r="F103" s="119"/>
      <c r="G103" s="2"/>
      <c r="H103" s="119"/>
      <c r="I103" s="403" t="s">
        <v>376</v>
      </c>
      <c r="J103" s="119"/>
      <c r="K103" s="119"/>
      <c r="L103" s="119"/>
      <c r="M103" s="2"/>
    </row>
    <row r="104" spans="2:13" x14ac:dyDescent="0.2">
      <c r="B104"/>
      <c r="C104" s="119"/>
      <c r="D104" s="119"/>
      <c r="E104" s="119"/>
      <c r="F104" s="119"/>
      <c r="G104" s="2"/>
      <c r="H104" s="119"/>
      <c r="I104" s="119"/>
      <c r="J104" s="119"/>
      <c r="K104" s="119"/>
      <c r="L104" s="119"/>
      <c r="M104" s="2"/>
    </row>
    <row r="105" spans="2:13" x14ac:dyDescent="0.2">
      <c r="B105"/>
      <c r="C105" s="119"/>
      <c r="D105" s="119"/>
      <c r="E105" s="119"/>
      <c r="F105" s="119"/>
      <c r="G105" s="2"/>
      <c r="H105" s="119"/>
      <c r="I105" s="119"/>
      <c r="J105" s="119"/>
      <c r="K105" s="119"/>
      <c r="L105" s="119"/>
      <c r="M105" s="2"/>
    </row>
    <row r="106" spans="2:13" x14ac:dyDescent="0.2">
      <c r="B106"/>
      <c r="C106" s="119"/>
      <c r="D106" s="119"/>
      <c r="E106" s="119"/>
      <c r="F106" s="119"/>
      <c r="G106" s="2"/>
      <c r="H106" s="119"/>
      <c r="I106" s="119"/>
      <c r="J106" s="119"/>
      <c r="K106" s="119"/>
      <c r="L106" s="119"/>
      <c r="M106" s="2"/>
    </row>
    <row r="107" spans="2:13" x14ac:dyDescent="0.2">
      <c r="B107"/>
      <c r="C107" s="119"/>
      <c r="D107" s="119"/>
      <c r="E107" s="119"/>
      <c r="F107" s="119"/>
      <c r="G107" s="2"/>
      <c r="H107" s="119"/>
      <c r="I107" s="119"/>
      <c r="J107" s="119"/>
      <c r="K107" s="119"/>
      <c r="L107" s="119"/>
      <c r="M107" s="2"/>
    </row>
    <row r="108" spans="2:13" x14ac:dyDescent="0.2">
      <c r="B108"/>
      <c r="C108" s="119"/>
      <c r="D108" s="119"/>
      <c r="E108" s="119"/>
      <c r="F108" s="119"/>
      <c r="G108" s="2"/>
      <c r="H108" s="119"/>
      <c r="I108" s="119"/>
      <c r="J108" s="119"/>
      <c r="K108" s="119"/>
      <c r="L108" s="119"/>
      <c r="M108" s="2"/>
    </row>
    <row r="109" spans="2:13" x14ac:dyDescent="0.2">
      <c r="B109"/>
      <c r="C109" s="119"/>
      <c r="D109" s="119"/>
      <c r="E109" s="119"/>
      <c r="F109" s="119"/>
      <c r="G109" s="2"/>
      <c r="H109" s="119"/>
      <c r="I109" s="119"/>
      <c r="J109" s="119"/>
      <c r="K109" s="119"/>
      <c r="L109" s="119"/>
      <c r="M109" s="2"/>
    </row>
    <row r="110" spans="2:13" x14ac:dyDescent="0.2">
      <c r="B110"/>
      <c r="C110" s="119"/>
      <c r="D110" s="119"/>
      <c r="E110" s="119"/>
      <c r="F110" s="119"/>
      <c r="G110" s="2"/>
      <c r="H110" s="119"/>
      <c r="I110" s="119"/>
      <c r="J110" s="119"/>
      <c r="K110" s="119"/>
      <c r="L110" s="119"/>
      <c r="M110" s="2"/>
    </row>
    <row r="111" spans="2:13" x14ac:dyDescent="0.2">
      <c r="B111"/>
      <c r="C111" s="119"/>
      <c r="D111" s="119"/>
      <c r="E111" s="119"/>
      <c r="F111" s="119"/>
      <c r="G111" s="2"/>
      <c r="H111" s="119"/>
      <c r="I111" s="119"/>
      <c r="J111" s="119"/>
      <c r="K111" s="119"/>
      <c r="L111" s="119"/>
      <c r="M111" s="2"/>
    </row>
    <row r="112" spans="2:13" x14ac:dyDescent="0.2">
      <c r="B112"/>
      <c r="C112" s="119"/>
      <c r="D112" s="119"/>
      <c r="E112" s="119"/>
      <c r="F112" s="119"/>
      <c r="G112" s="2"/>
      <c r="H112" s="119"/>
      <c r="I112" s="119"/>
      <c r="J112" s="119"/>
      <c r="K112" s="119"/>
      <c r="L112" s="119"/>
      <c r="M112" s="2"/>
    </row>
    <row r="113" spans="1:97" x14ac:dyDescent="0.2">
      <c r="B113"/>
      <c r="C113" s="119"/>
      <c r="D113" s="119"/>
      <c r="E113" s="119"/>
      <c r="F113" s="119"/>
      <c r="G113" s="2"/>
      <c r="H113" s="119"/>
      <c r="I113" s="119"/>
      <c r="J113" s="119"/>
      <c r="K113" s="119"/>
      <c r="L113" s="119"/>
      <c r="M113" s="2"/>
    </row>
    <row r="114" spans="1:97" x14ac:dyDescent="0.2">
      <c r="F114" s="119"/>
      <c r="G114" s="2"/>
      <c r="H114" s="119"/>
      <c r="I114" s="119"/>
      <c r="J114" s="119"/>
      <c r="K114" s="119"/>
      <c r="L114" s="119"/>
      <c r="M114" s="2"/>
    </row>
    <row r="115" spans="1:97" x14ac:dyDescent="0.2">
      <c r="A115"/>
      <c r="B115"/>
      <c r="C115"/>
      <c r="D115"/>
      <c r="E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x14ac:dyDescent="0.2">
      <c r="A116"/>
      <c r="B116"/>
      <c r="C116"/>
      <c r="D116"/>
      <c r="E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s="92" customFormat="1" ht="32.25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s="5" customFormat="1" ht="126.75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s="93" customFormat="1" ht="24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s="13" customFormat="1" ht="19.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41.25" customHeight="1" x14ac:dyDescent="0.2">
      <c r="A121"/>
      <c r="B121"/>
      <c r="C121"/>
      <c r="D121"/>
      <c r="E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 ht="41.25" customHeight="1" x14ac:dyDescent="0.2">
      <c r="A122"/>
      <c r="B122"/>
      <c r="C122"/>
      <c r="D122"/>
      <c r="E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 ht="41.25" customHeight="1" x14ac:dyDescent="0.2">
      <c r="A123"/>
      <c r="B123"/>
      <c r="C123"/>
      <c r="D123"/>
      <c r="E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 ht="41.25" customHeight="1" x14ac:dyDescent="0.2">
      <c r="A124"/>
      <c r="B124"/>
      <c r="C124"/>
      <c r="D124"/>
      <c r="E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 ht="61.5" customHeight="1" x14ac:dyDescent="0.2">
      <c r="A125"/>
      <c r="B125"/>
      <c r="C125"/>
      <c r="D125"/>
      <c r="E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 ht="52.5" customHeight="1" x14ac:dyDescent="0.2">
      <c r="A126"/>
      <c r="B126"/>
      <c r="C126"/>
      <c r="D126"/>
      <c r="E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 ht="41.25" customHeight="1" x14ac:dyDescent="0.2">
      <c r="A127"/>
      <c r="B127"/>
      <c r="C127"/>
      <c r="D127"/>
      <c r="E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 ht="41.25" customHeight="1" x14ac:dyDescent="0.2">
      <c r="A128"/>
      <c r="B128"/>
      <c r="C128"/>
      <c r="D128"/>
      <c r="E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 ht="41.25" customHeight="1" x14ac:dyDescent="0.2">
      <c r="A129"/>
      <c r="B129"/>
      <c r="C129"/>
      <c r="D129"/>
      <c r="E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 ht="41.25" customHeight="1" x14ac:dyDescent="0.2">
      <c r="A130"/>
      <c r="B130"/>
      <c r="C130"/>
      <c r="D130"/>
      <c r="E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 ht="41.25" customHeight="1" x14ac:dyDescent="0.2">
      <c r="A131"/>
      <c r="B131"/>
      <c r="C131"/>
      <c r="D131"/>
      <c r="E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 s="8" customFormat="1" ht="20.2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 ht="42.75" customHeight="1" x14ac:dyDescent="0.2">
      <c r="A133"/>
      <c r="B133"/>
      <c r="C133"/>
      <c r="D133"/>
      <c r="E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 ht="42.75" customHeight="1" x14ac:dyDescent="0.2">
      <c r="A134"/>
      <c r="B134"/>
      <c r="C134"/>
      <c r="D134"/>
      <c r="E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 ht="41.25" customHeight="1" x14ac:dyDescent="0.2">
      <c r="A135"/>
      <c r="B135"/>
      <c r="C135"/>
      <c r="D135"/>
      <c r="E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 s="13" customFormat="1" ht="27.75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 ht="40.5" customHeight="1" x14ac:dyDescent="0.2">
      <c r="A137"/>
      <c r="B137"/>
      <c r="C137"/>
      <c r="D137"/>
      <c r="E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 ht="40.5" customHeight="1" x14ac:dyDescent="0.2">
      <c r="A138"/>
      <c r="B138"/>
      <c r="C138"/>
      <c r="D138"/>
      <c r="E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 s="13" customForma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 x14ac:dyDescent="0.2">
      <c r="A140"/>
      <c r="B140"/>
      <c r="C140"/>
      <c r="D140"/>
      <c r="E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1:97" ht="44.25" customHeight="1" x14ac:dyDescent="0.2">
      <c r="A141"/>
      <c r="B141"/>
      <c r="C141"/>
      <c r="D141"/>
      <c r="E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1:97" ht="42.75" customHeight="1" x14ac:dyDescent="0.2">
      <c r="A142"/>
      <c r="B142"/>
      <c r="C142"/>
      <c r="D142"/>
      <c r="E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1:97" ht="55.5" customHeight="1" x14ac:dyDescent="0.2">
      <c r="A143"/>
      <c r="B143"/>
      <c r="C143"/>
      <c r="D143"/>
      <c r="E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1:97" ht="54" customHeight="1" x14ac:dyDescent="0.2">
      <c r="A144"/>
      <c r="B144"/>
      <c r="C144"/>
      <c r="D144"/>
      <c r="E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1:97" s="15" customForma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1:97" x14ac:dyDescent="0.2">
      <c r="A146"/>
      <c r="B146"/>
      <c r="C146"/>
      <c r="D146"/>
      <c r="E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1:97" ht="45" customHeight="1" x14ac:dyDescent="0.2">
      <c r="A147"/>
      <c r="B147"/>
      <c r="C147"/>
      <c r="D147"/>
      <c r="E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1:97" ht="59.25" customHeight="1" x14ac:dyDescent="0.2">
      <c r="A148"/>
      <c r="B148"/>
      <c r="C148"/>
      <c r="D148"/>
      <c r="E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1:97" ht="81" customHeight="1" x14ac:dyDescent="0.2">
      <c r="A149"/>
      <c r="B149"/>
      <c r="C149"/>
      <c r="D149"/>
      <c r="E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1:97" ht="41.25" customHeight="1" x14ac:dyDescent="0.2">
      <c r="A150"/>
      <c r="B150"/>
      <c r="C150"/>
      <c r="D150"/>
      <c r="E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1:97" ht="41.25" customHeight="1" x14ac:dyDescent="0.2">
      <c r="A151"/>
      <c r="B151"/>
      <c r="C151"/>
      <c r="D151"/>
      <c r="E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1:97" ht="32.25" customHeight="1" x14ac:dyDescent="0.2">
      <c r="A152"/>
      <c r="B152"/>
      <c r="C152"/>
      <c r="D152"/>
      <c r="E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1:97" ht="31.5" customHeight="1" x14ac:dyDescent="0.2">
      <c r="A153"/>
      <c r="B153"/>
      <c r="C153"/>
      <c r="D153"/>
      <c r="E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1:97" ht="47.25" customHeight="1" x14ac:dyDescent="0.2">
      <c r="A154"/>
      <c r="B154"/>
      <c r="C154"/>
      <c r="D154"/>
      <c r="E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1:97" x14ac:dyDescent="0.2">
      <c r="A155"/>
      <c r="B155"/>
      <c r="C155"/>
      <c r="D155"/>
      <c r="E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1:97" s="13" customForma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1:97" ht="33.75" customHeight="1" x14ac:dyDescent="0.2">
      <c r="A157"/>
      <c r="B157"/>
      <c r="C157"/>
      <c r="D157"/>
      <c r="E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1:97" ht="45" customHeight="1" x14ac:dyDescent="0.2">
      <c r="A158"/>
      <c r="B158"/>
      <c r="C158"/>
      <c r="D158"/>
      <c r="E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1:97" ht="39.75" customHeight="1" x14ac:dyDescent="0.2">
      <c r="A159"/>
      <c r="B159"/>
      <c r="C159"/>
      <c r="D159"/>
      <c r="E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1:97" ht="39.75" customHeight="1" x14ac:dyDescent="0.2">
      <c r="A160"/>
      <c r="B160"/>
      <c r="C160"/>
      <c r="D160"/>
      <c r="E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1:97" ht="24.75" customHeight="1" x14ac:dyDescent="0.2">
      <c r="A161"/>
      <c r="B161"/>
      <c r="C161"/>
      <c r="D161"/>
      <c r="E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1:97" ht="41.25" customHeight="1" x14ac:dyDescent="0.2">
      <c r="A162"/>
      <c r="B162"/>
      <c r="C162"/>
      <c r="D162"/>
      <c r="E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1:97" x14ac:dyDescent="0.2">
      <c r="A163"/>
      <c r="B163"/>
      <c r="C163"/>
      <c r="D163"/>
      <c r="E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1:97" s="8" customFormat="1" ht="19.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1:97" ht="34.5" customHeight="1" x14ac:dyDescent="0.2">
      <c r="A165"/>
      <c r="B165"/>
      <c r="C165"/>
      <c r="D165"/>
      <c r="E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1:97" ht="34.5" customHeight="1" x14ac:dyDescent="0.2">
      <c r="A166"/>
      <c r="B166"/>
      <c r="C166"/>
      <c r="D166"/>
      <c r="E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1:97" ht="93.75" customHeight="1" x14ac:dyDescent="0.2">
      <c r="A167"/>
      <c r="B167"/>
      <c r="C167"/>
      <c r="D167"/>
      <c r="E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1:97" ht="42" customHeight="1" x14ac:dyDescent="0.2">
      <c r="A168"/>
      <c r="B168"/>
      <c r="C168"/>
      <c r="D168"/>
      <c r="E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1:97" ht="59.25" customHeight="1" x14ac:dyDescent="0.2">
      <c r="A169"/>
      <c r="B169"/>
      <c r="C169"/>
      <c r="D169"/>
      <c r="E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1:97" ht="28.5" customHeight="1" x14ac:dyDescent="0.2">
      <c r="A170"/>
      <c r="B170"/>
      <c r="C170"/>
      <c r="D170"/>
      <c r="E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ht="41.25" customHeight="1" x14ac:dyDescent="0.2">
      <c r="A171"/>
      <c r="B171"/>
      <c r="C171"/>
      <c r="D171"/>
      <c r="E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ht="29.25" customHeight="1" x14ac:dyDescent="0.2">
      <c r="A172"/>
      <c r="B172"/>
      <c r="C172"/>
      <c r="D172"/>
      <c r="E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1:97" x14ac:dyDescent="0.2">
      <c r="A173"/>
      <c r="B173"/>
      <c r="C173"/>
      <c r="D173"/>
      <c r="E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1:97" x14ac:dyDescent="0.2">
      <c r="A174"/>
      <c r="B174"/>
      <c r="C174"/>
      <c r="D174"/>
      <c r="E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1:97" s="22" customForma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1:97" ht="51" customHeight="1" x14ac:dyDescent="0.2">
      <c r="A176"/>
      <c r="B176"/>
      <c r="C176"/>
      <c r="D176"/>
      <c r="E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1:97" s="35" customFormat="1" ht="39.7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1:97" s="35" customFormat="1" ht="31.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1:97" s="35" customFormat="1" ht="26.2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1:97" s="35" customFormat="1" ht="27.7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 s="35" customFormat="1" ht="24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 s="35" customFormat="1" ht="24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1:97" s="35" customForma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1:97" x14ac:dyDescent="0.2">
      <c r="A184"/>
      <c r="B184"/>
      <c r="C184"/>
      <c r="D184"/>
      <c r="E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1:97" x14ac:dyDescent="0.2">
      <c r="A185"/>
      <c r="B185"/>
      <c r="C185"/>
      <c r="D185"/>
      <c r="E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1:97" x14ac:dyDescent="0.2">
      <c r="A186"/>
      <c r="B186"/>
      <c r="C186"/>
      <c r="D186"/>
      <c r="E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1:97" x14ac:dyDescent="0.2">
      <c r="A187"/>
      <c r="B187"/>
      <c r="C187"/>
      <c r="D187"/>
      <c r="E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1:97" x14ac:dyDescent="0.2">
      <c r="A188"/>
      <c r="B188"/>
      <c r="C188"/>
      <c r="D188"/>
      <c r="E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1:97" x14ac:dyDescent="0.2">
      <c r="A189"/>
      <c r="B189"/>
      <c r="C189"/>
      <c r="D189"/>
      <c r="E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1:97" x14ac:dyDescent="0.2">
      <c r="A190"/>
      <c r="B190"/>
      <c r="C190"/>
      <c r="D190"/>
      <c r="E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1:97" x14ac:dyDescent="0.2">
      <c r="A191"/>
      <c r="B191"/>
      <c r="C191"/>
      <c r="D191"/>
      <c r="E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1:97" x14ac:dyDescent="0.2">
      <c r="A192"/>
      <c r="B192"/>
      <c r="C192"/>
      <c r="D192"/>
      <c r="E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1:97" x14ac:dyDescent="0.2">
      <c r="A193"/>
      <c r="B193"/>
      <c r="C193"/>
      <c r="D193"/>
      <c r="E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1:97" x14ac:dyDescent="0.2">
      <c r="A194"/>
      <c r="B194"/>
      <c r="C194"/>
      <c r="D194"/>
      <c r="E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1:97" x14ac:dyDescent="0.2">
      <c r="A195"/>
      <c r="B195"/>
      <c r="C195"/>
      <c r="D195"/>
      <c r="E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1:97" x14ac:dyDescent="0.2">
      <c r="A196"/>
      <c r="B196"/>
      <c r="C196"/>
      <c r="D196"/>
      <c r="E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1:97" x14ac:dyDescent="0.2">
      <c r="A197"/>
      <c r="B197"/>
      <c r="C197"/>
      <c r="D197"/>
      <c r="E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1:97" x14ac:dyDescent="0.2">
      <c r="A198"/>
      <c r="B198"/>
      <c r="C198"/>
      <c r="D198"/>
      <c r="E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1:97" x14ac:dyDescent="0.2">
      <c r="A199"/>
      <c r="B199"/>
      <c r="C199"/>
      <c r="D199"/>
      <c r="E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1:97" x14ac:dyDescent="0.2">
      <c r="A200"/>
      <c r="B200"/>
      <c r="C200"/>
      <c r="D200"/>
      <c r="E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200"/>
  <sheetViews>
    <sheetView topLeftCell="A64" zoomScale="70" zoomScaleNormal="70" workbookViewId="0">
      <selection activeCell="K76" sqref="K76"/>
    </sheetView>
  </sheetViews>
  <sheetFormatPr defaultColWidth="9.140625" defaultRowHeight="12.75" x14ac:dyDescent="0.2"/>
  <cols>
    <col min="1" max="1" width="29.7109375" style="1" customWidth="1"/>
    <col min="2" max="2" width="13.5703125" style="2" customWidth="1"/>
    <col min="3" max="3" width="14.7109375" style="2" customWidth="1"/>
    <col min="4" max="4" width="15" style="2" customWidth="1"/>
    <col min="5" max="5" width="15.5703125" style="2" customWidth="1"/>
    <col min="6" max="6" width="17.28515625" customWidth="1"/>
    <col min="7" max="7" width="16.140625" customWidth="1"/>
    <col min="8" max="10" width="13.85546875" customWidth="1"/>
    <col min="11" max="11" width="14.85546875" customWidth="1"/>
    <col min="12" max="12" width="13.42578125" customWidth="1"/>
    <col min="13" max="13" width="13.85546875" customWidth="1"/>
    <col min="14" max="16" width="15.28515625" style="2" customWidth="1"/>
    <col min="17" max="17" width="14.85546875" style="2" customWidth="1"/>
    <col min="18" max="18" width="13" style="2" customWidth="1"/>
    <col min="19" max="19" width="12.85546875" style="2" customWidth="1"/>
    <col min="20" max="20" width="14.42578125" style="2" customWidth="1"/>
    <col min="21" max="21" width="17.42578125" style="4" customWidth="1"/>
    <col min="22" max="22" width="17.85546875" style="4" customWidth="1"/>
    <col min="23" max="23" width="12" style="4" customWidth="1"/>
    <col min="24" max="24" width="47.28515625" style="4" customWidth="1"/>
    <col min="25" max="25" width="9.7109375" style="3" customWidth="1"/>
    <col min="26" max="26" width="8.85546875" style="1" customWidth="1"/>
    <col min="27" max="27" width="10.28515625" style="1" customWidth="1"/>
    <col min="28" max="28" width="9" style="1" customWidth="1"/>
    <col min="29" max="29" width="8.7109375" style="1" customWidth="1"/>
    <col min="30" max="30" width="9.140625" style="3" customWidth="1"/>
    <col min="31" max="31" width="11.5703125" style="2" customWidth="1"/>
    <col min="32" max="32" width="10.5703125" style="2" customWidth="1"/>
    <col min="33" max="33" width="9.7109375" style="3" customWidth="1"/>
    <col min="34" max="34" width="13.5703125" style="3" customWidth="1"/>
    <col min="35" max="35" width="11.140625" style="3" customWidth="1"/>
    <col min="36" max="36" width="14.85546875" style="3" customWidth="1"/>
    <col min="37" max="37" width="3.140625" style="1" customWidth="1"/>
    <col min="38" max="39" width="12" style="35" customWidth="1"/>
    <col min="40" max="40" width="3.140625" style="35" customWidth="1"/>
    <col min="41" max="42" width="12" style="1" customWidth="1"/>
    <col min="43" max="43" width="3.42578125" style="1" customWidth="1"/>
    <col min="44" max="45" width="11.5703125" style="1" customWidth="1"/>
    <col min="46" max="46" width="2.140625" style="1" customWidth="1"/>
    <col min="47" max="49" width="9.140625" style="35"/>
    <col min="50" max="50" width="3.42578125" style="1" customWidth="1"/>
    <col min="51" max="51" width="12.140625" style="1" customWidth="1"/>
    <col min="52" max="53" width="10.7109375" customWidth="1"/>
    <col min="54" max="54" width="12.140625" style="35" customWidth="1"/>
    <col min="55" max="56" width="11.5703125" style="35" customWidth="1"/>
    <col min="57" max="57" width="2.28515625" style="35" customWidth="1"/>
    <col min="58" max="62" width="11.7109375" style="35" customWidth="1"/>
    <col min="63" max="65" width="12.42578125" style="35" customWidth="1"/>
    <col min="66" max="67" width="10" style="35" customWidth="1"/>
    <col min="68" max="68" width="11.85546875" style="35" customWidth="1"/>
    <col min="69" max="69" width="2" style="1" customWidth="1"/>
    <col min="70" max="70" width="8.7109375" customWidth="1"/>
    <col min="71" max="71" width="11.5703125" style="1" customWidth="1"/>
    <col min="72" max="72" width="10.85546875" style="1" customWidth="1"/>
    <col min="73" max="73" width="12" style="35" customWidth="1"/>
    <col min="74" max="74" width="2.5703125" style="1" customWidth="1"/>
    <col min="75" max="76" width="12.140625" style="1" customWidth="1"/>
    <col min="77" max="77" width="12.140625" style="35" customWidth="1"/>
    <col min="78" max="78" width="2.5703125" style="35" customWidth="1"/>
    <col min="79" max="79" width="12.28515625" style="35" customWidth="1"/>
    <col min="80" max="81" width="12.5703125" style="35" customWidth="1"/>
    <col min="82" max="83" width="9.140625" style="35"/>
    <col min="84" max="16384" width="9.140625" style="1"/>
  </cols>
  <sheetData>
    <row r="1" spans="2:13" x14ac:dyDescent="0.2">
      <c r="F1" s="2"/>
      <c r="M1" s="2"/>
    </row>
    <row r="2" spans="2:13" x14ac:dyDescent="0.2">
      <c r="F2" s="2"/>
      <c r="M2" s="2"/>
    </row>
    <row r="3" spans="2:13" x14ac:dyDescent="0.2">
      <c r="B3" s="281" t="s">
        <v>211</v>
      </c>
      <c r="C3" s="128"/>
      <c r="D3" s="128"/>
      <c r="E3" s="282" t="str">
        <f>'Spectrum Needs'!E9</f>
        <v>L</v>
      </c>
      <c r="F3" s="2" t="s">
        <v>212</v>
      </c>
      <c r="M3" s="2"/>
    </row>
    <row r="4" spans="2:13" x14ac:dyDescent="0.2">
      <c r="F4" s="2"/>
      <c r="M4" s="2"/>
    </row>
    <row r="5" spans="2:13" x14ac:dyDescent="0.2">
      <c r="B5" s="86" t="s">
        <v>290</v>
      </c>
      <c r="C5"/>
      <c r="D5"/>
      <c r="E5"/>
      <c r="G5" s="1"/>
      <c r="M5" s="2"/>
    </row>
    <row r="6" spans="2:13" ht="13.5" thickBot="1" x14ac:dyDescent="0.25">
      <c r="B6" s="86"/>
      <c r="C6"/>
      <c r="D6"/>
      <c r="E6"/>
      <c r="G6" s="1"/>
      <c r="M6" s="2"/>
    </row>
    <row r="7" spans="2:13" ht="13.5" thickBot="1" x14ac:dyDescent="0.25">
      <c r="B7" s="289" t="s">
        <v>350</v>
      </c>
      <c r="C7" s="104"/>
      <c r="D7" s="104"/>
      <c r="E7" s="105"/>
      <c r="G7" s="1"/>
      <c r="M7" s="2"/>
    </row>
    <row r="8" spans="2:13" x14ac:dyDescent="0.2">
      <c r="B8" s="120" t="s">
        <v>154</v>
      </c>
      <c r="C8" s="88"/>
      <c r="D8" s="127" t="s">
        <v>155</v>
      </c>
      <c r="E8" s="88"/>
      <c r="G8" s="1"/>
      <c r="M8" s="2"/>
    </row>
    <row r="9" spans="2:13" ht="13.5" thickBot="1" x14ac:dyDescent="0.25">
      <c r="B9" s="89"/>
      <c r="C9" s="90"/>
      <c r="D9" s="89"/>
      <c r="E9" s="90"/>
      <c r="G9" s="1"/>
      <c r="M9" s="2"/>
    </row>
    <row r="10" spans="2:13" ht="39" thickBot="1" x14ac:dyDescent="0.25">
      <c r="B10" s="211"/>
      <c r="C10" s="193" t="s">
        <v>175</v>
      </c>
      <c r="D10" s="209"/>
      <c r="E10" s="193" t="s">
        <v>175</v>
      </c>
      <c r="G10" s="1"/>
      <c r="M10" s="2"/>
    </row>
    <row r="11" spans="2:13" ht="13.5" thickBot="1" x14ac:dyDescent="0.25">
      <c r="B11" s="283"/>
      <c r="C11" s="284">
        <f>Q93</f>
        <v>6021.7435897435889</v>
      </c>
      <c r="D11" s="283"/>
      <c r="E11" s="284">
        <f>Q58</f>
        <v>4651.2748538011692</v>
      </c>
      <c r="F11" s="86" t="s">
        <v>263</v>
      </c>
      <c r="G11" s="1"/>
      <c r="M11" s="2"/>
    </row>
    <row r="12" spans="2:13" x14ac:dyDescent="0.2">
      <c r="B12"/>
      <c r="C12"/>
      <c r="D12"/>
      <c r="E12"/>
      <c r="G12" s="1"/>
      <c r="M12" s="2"/>
    </row>
    <row r="13" spans="2:13" x14ac:dyDescent="0.2">
      <c r="B13"/>
      <c r="C13"/>
      <c r="D13"/>
      <c r="E13"/>
      <c r="G13" s="1"/>
      <c r="M13" s="2"/>
    </row>
    <row r="14" spans="2:13" x14ac:dyDescent="0.2">
      <c r="B14"/>
      <c r="C14"/>
      <c r="D14"/>
      <c r="E14"/>
      <c r="G14" s="1"/>
      <c r="M14" s="2"/>
    </row>
    <row r="15" spans="2:13" x14ac:dyDescent="0.2">
      <c r="B15" s="86" t="s">
        <v>289</v>
      </c>
      <c r="C15"/>
      <c r="D15"/>
      <c r="E15"/>
      <c r="G15" s="1"/>
      <c r="M15" s="2"/>
    </row>
    <row r="16" spans="2:13" ht="13.5" thickBot="1" x14ac:dyDescent="0.25">
      <c r="B16"/>
      <c r="C16"/>
      <c r="D16"/>
      <c r="E16"/>
      <c r="G16" s="1"/>
      <c r="M16" s="2"/>
    </row>
    <row r="17" spans="1:34" ht="13.5" thickBot="1" x14ac:dyDescent="0.25">
      <c r="B17" s="289" t="s">
        <v>350</v>
      </c>
      <c r="C17" s="104"/>
      <c r="D17" s="104"/>
      <c r="E17" s="105"/>
      <c r="G17" s="1"/>
      <c r="M17" s="2"/>
    </row>
    <row r="18" spans="1:34" x14ac:dyDescent="0.2">
      <c r="B18" s="111" t="s">
        <v>154</v>
      </c>
      <c r="C18" s="88"/>
      <c r="D18" s="127" t="s">
        <v>155</v>
      </c>
      <c r="E18" s="88"/>
      <c r="G18" s="1"/>
      <c r="M18" s="2"/>
    </row>
    <row r="19" spans="1:34" ht="13.5" thickBot="1" x14ac:dyDescent="0.25">
      <c r="B19" s="89"/>
      <c r="C19" s="90"/>
      <c r="D19" s="89"/>
      <c r="E19" s="90"/>
      <c r="G19" s="1"/>
      <c r="M19" s="2"/>
    </row>
    <row r="20" spans="1:34" ht="39" thickBot="1" x14ac:dyDescent="0.25">
      <c r="B20" s="211"/>
      <c r="C20" s="193" t="s">
        <v>175</v>
      </c>
      <c r="D20" s="209"/>
      <c r="E20" s="193" t="s">
        <v>175</v>
      </c>
      <c r="G20" s="1"/>
      <c r="M20" s="2"/>
    </row>
    <row r="21" spans="1:34" ht="13.5" thickBot="1" x14ac:dyDescent="0.25">
      <c r="B21" s="283"/>
      <c r="C21" s="284">
        <f>I93</f>
        <v>3914.1333333333332</v>
      </c>
      <c r="D21" s="283"/>
      <c r="E21" s="284">
        <f>I58</f>
        <v>6206.7999999999993</v>
      </c>
      <c r="F21" s="86" t="s">
        <v>156</v>
      </c>
      <c r="G21" s="1"/>
      <c r="M21" s="2"/>
    </row>
    <row r="22" spans="1:34" x14ac:dyDescent="0.2">
      <c r="B22"/>
      <c r="C22"/>
      <c r="D22"/>
      <c r="E22"/>
      <c r="G22" s="1"/>
      <c r="M22" s="2"/>
    </row>
    <row r="23" spans="1:34" x14ac:dyDescent="0.2">
      <c r="B23"/>
      <c r="C23"/>
      <c r="D23"/>
      <c r="E23"/>
      <c r="G23" s="1"/>
      <c r="M23" s="2"/>
    </row>
    <row r="24" spans="1:34" x14ac:dyDescent="0.2">
      <c r="B24" t="s">
        <v>311</v>
      </c>
      <c r="C24"/>
      <c r="E24" s="288">
        <f>E21/E11</f>
        <v>1.3344298488246948</v>
      </c>
      <c r="G24" s="1"/>
      <c r="M24" s="2"/>
    </row>
    <row r="25" spans="1:34" x14ac:dyDescent="0.2">
      <c r="B25"/>
      <c r="C25"/>
      <c r="D25"/>
      <c r="E25"/>
      <c r="G25" s="1"/>
      <c r="L25" t="s">
        <v>312</v>
      </c>
      <c r="M25" s="2"/>
    </row>
    <row r="26" spans="1:34" x14ac:dyDescent="0.2">
      <c r="B26"/>
      <c r="C26"/>
      <c r="D26"/>
      <c r="E26"/>
      <c r="G26" s="1"/>
      <c r="M26" s="2"/>
    </row>
    <row r="27" spans="1:34" ht="13.5" thickBot="1" x14ac:dyDescent="0.25">
      <c r="B27"/>
      <c r="C27"/>
      <c r="D27"/>
      <c r="E27"/>
      <c r="G27" s="1"/>
      <c r="M27" s="2"/>
    </row>
    <row r="28" spans="1:34" ht="21" customHeight="1" thickTop="1" thickBot="1" x14ac:dyDescent="0.25">
      <c r="A28" s="242" t="s">
        <v>223</v>
      </c>
      <c r="B28" s="234"/>
      <c r="C28" s="234"/>
      <c r="D28" s="234"/>
      <c r="E28" s="234"/>
      <c r="F28" s="234"/>
      <c r="G28" s="235"/>
      <c r="H28" s="234"/>
      <c r="I28" s="234"/>
      <c r="J28" s="234"/>
      <c r="K28" s="234"/>
      <c r="L28" s="234"/>
      <c r="M28" s="236"/>
      <c r="N28" s="236"/>
      <c r="O28" s="236"/>
      <c r="P28" s="236"/>
      <c r="Q28" s="236"/>
      <c r="R28" s="236"/>
      <c r="S28" s="237"/>
    </row>
    <row r="29" spans="1:34" ht="113.25" customHeight="1" thickTop="1" thickBot="1" x14ac:dyDescent="0.25">
      <c r="C29" s="224" t="s">
        <v>160</v>
      </c>
      <c r="D29" s="225" t="s">
        <v>239</v>
      </c>
      <c r="E29" s="226" t="s">
        <v>240</v>
      </c>
      <c r="F29" s="53" t="s">
        <v>238</v>
      </c>
      <c r="G29" s="227" t="s">
        <v>271</v>
      </c>
      <c r="H29" s="228" t="s">
        <v>352</v>
      </c>
      <c r="I29" s="228" t="s">
        <v>353</v>
      </c>
      <c r="J29" s="53" t="s">
        <v>249</v>
      </c>
      <c r="K29" s="227" t="s">
        <v>306</v>
      </c>
      <c r="L29" s="227" t="s">
        <v>248</v>
      </c>
      <c r="M29" s="229" t="s">
        <v>246</v>
      </c>
      <c r="N29" s="230" t="s">
        <v>300</v>
      </c>
      <c r="O29" s="231" t="s">
        <v>243</v>
      </c>
      <c r="P29" s="231" t="s">
        <v>244</v>
      </c>
      <c r="Q29" s="231" t="s">
        <v>250</v>
      </c>
      <c r="R29" s="232" t="s">
        <v>247</v>
      </c>
      <c r="S29" s="233" t="s">
        <v>282</v>
      </c>
      <c r="U29" s="244" t="s">
        <v>278</v>
      </c>
      <c r="V29" s="244" t="s">
        <v>279</v>
      </c>
      <c r="Y29" s="86" t="s">
        <v>341</v>
      </c>
    </row>
    <row r="30" spans="1:34" ht="41.25" customHeight="1" thickTop="1" thickBot="1" x14ac:dyDescent="0.25">
      <c r="A30" s="293" t="s">
        <v>222</v>
      </c>
      <c r="B30"/>
      <c r="C30"/>
      <c r="D30" s="86" t="s">
        <v>296</v>
      </c>
      <c r="E30"/>
      <c r="G30" s="1"/>
      <c r="M30" s="2"/>
      <c r="X30" s="242" t="s">
        <v>223</v>
      </c>
      <c r="Y30" s="200" t="s">
        <v>265</v>
      </c>
      <c r="Z30" s="310"/>
      <c r="AA30" s="201" t="s">
        <v>258</v>
      </c>
      <c r="AB30" s="310"/>
      <c r="AC30" s="202" t="s">
        <v>266</v>
      </c>
      <c r="AD30" s="313"/>
      <c r="AE30" s="203" t="s">
        <v>267</v>
      </c>
      <c r="AF30" s="204"/>
      <c r="AG30" s="142"/>
    </row>
    <row r="31" spans="1:34" ht="36.75" customHeight="1" thickTop="1" thickBot="1" x14ac:dyDescent="0.25">
      <c r="A31" s="151" t="s">
        <v>242</v>
      </c>
      <c r="B31" s="150"/>
      <c r="C31" s="147"/>
      <c r="D31" s="147"/>
      <c r="E31" s="147"/>
      <c r="F31" s="147"/>
      <c r="G31" s="148"/>
      <c r="H31" s="147"/>
      <c r="I31" s="147"/>
      <c r="J31" s="147"/>
      <c r="K31" s="147"/>
      <c r="L31" s="147"/>
      <c r="M31" s="148"/>
      <c r="N31" s="148"/>
      <c r="O31" s="148"/>
      <c r="P31" s="148"/>
      <c r="Q31" s="148"/>
      <c r="R31" s="358"/>
      <c r="S31" s="149"/>
      <c r="X31" s="151" t="s">
        <v>242</v>
      </c>
      <c r="Y31" s="205" t="s">
        <v>213</v>
      </c>
      <c r="Z31" s="311"/>
      <c r="AA31" s="292" t="s">
        <v>168</v>
      </c>
      <c r="AB31" s="312"/>
      <c r="AC31" s="207" t="s">
        <v>167</v>
      </c>
      <c r="AD31" s="312"/>
      <c r="AE31" s="207" t="s">
        <v>188</v>
      </c>
      <c r="AF31" s="208"/>
      <c r="AG31" s="142"/>
    </row>
    <row r="32" spans="1:34" ht="60.75" customHeight="1" thickTop="1" x14ac:dyDescent="0.2">
      <c r="A32" s="186" t="s">
        <v>241</v>
      </c>
      <c r="B32" s="158"/>
      <c r="C32" s="159">
        <v>1</v>
      </c>
      <c r="D32" s="152">
        <f>IF($E$3="VL",Y32,IF($E$3="L",AA32,IF($E$3="M",AC32,IF($E$3="S",AE32,0))))</f>
        <v>8</v>
      </c>
      <c r="E32" s="152">
        <f>IF($E$3="VL",Z32,IF($E$3="L",AB32,IF($E$3="M",AD32,IF($E$3="S",AF32,0))))</f>
        <v>1</v>
      </c>
      <c r="F32" s="160"/>
      <c r="G32" s="161">
        <v>960</v>
      </c>
      <c r="H32" s="162">
        <f>IF(E32&lt;&gt;0,Q32*S32/E32,0)</f>
        <v>960</v>
      </c>
      <c r="I32" s="286">
        <f>Q32*S32</f>
        <v>960</v>
      </c>
      <c r="J32" s="159">
        <v>60</v>
      </c>
      <c r="K32" s="163">
        <f>C32*J32/60</f>
        <v>1</v>
      </c>
      <c r="L32" s="164">
        <f>G32</f>
        <v>960</v>
      </c>
      <c r="M32" s="161">
        <f>G32*E32</f>
        <v>960</v>
      </c>
      <c r="N32" s="161">
        <f t="shared" ref="N32:N38" si="0">G32*E32*K32</f>
        <v>960</v>
      </c>
      <c r="O32" s="178">
        <f>G32*K32/S32</f>
        <v>711.11111111111109</v>
      </c>
      <c r="P32" s="178">
        <f t="shared" ref="P32:P38" si="1">O32*E32</f>
        <v>711.11111111111109</v>
      </c>
      <c r="Q32" s="180">
        <f>IF(E32&lt;&gt;0,IF((P32/E32)&gt;'Spectrum Efficiencies'!$J$15,('Spectrum Efficiencies'!$J$15*E32),'Incident (2)'!P32),0)</f>
        <v>711.11111111111109</v>
      </c>
      <c r="R32" s="219" t="str">
        <f>IF(E32&lt;&gt;0,IF(D32/E32=1,"N","Y"),"-")</f>
        <v>Y</v>
      </c>
      <c r="S32" s="165">
        <f>IF(R32="N",'Spectrum Efficiencies'!$K$8,'Spectrum Efficiencies'!$K$11)</f>
        <v>1.35</v>
      </c>
      <c r="U32" s="4" t="s">
        <v>268</v>
      </c>
      <c r="V32" s="4" t="s">
        <v>276</v>
      </c>
      <c r="X32" s="186" t="s">
        <v>241</v>
      </c>
      <c r="Y32" s="326">
        <v>10</v>
      </c>
      <c r="Z32" s="330">
        <v>1</v>
      </c>
      <c r="AA32" s="327">
        <v>8</v>
      </c>
      <c r="AB32" s="328">
        <v>1</v>
      </c>
      <c r="AC32" s="333">
        <v>0</v>
      </c>
      <c r="AD32" s="330">
        <v>0</v>
      </c>
      <c r="AE32" s="333">
        <v>0</v>
      </c>
      <c r="AF32" s="330">
        <v>0</v>
      </c>
      <c r="AG32" s="142" t="e">
        <f>INDEX(Y32:Y37,1,2)</f>
        <v>#REF!</v>
      </c>
      <c r="AH32" s="3">
        <f>HLOOKUP("L",Y31:AF37,3,FALSE)</f>
        <v>8</v>
      </c>
    </row>
    <row r="33" spans="1:34" ht="65.25" customHeight="1" x14ac:dyDescent="0.2">
      <c r="A33" s="186" t="s">
        <v>259</v>
      </c>
      <c r="B33"/>
      <c r="C33" s="133">
        <v>1</v>
      </c>
      <c r="D33" s="152">
        <f t="shared" ref="D33:E38" si="2">IF($E$3="VL",Y33,IF($E$3="L",AA33,IF($E$3="M",AC33,IF($E$3="S",AE33,0))))</f>
        <v>8</v>
      </c>
      <c r="E33" s="152">
        <f t="shared" si="2"/>
        <v>2</v>
      </c>
      <c r="F33" s="152"/>
      <c r="G33" s="140">
        <v>512</v>
      </c>
      <c r="H33" s="166">
        <f t="shared" ref="H33:H38" si="3">IF(E33&lt;&gt;0,Q33*S33/E33,0)</f>
        <v>512</v>
      </c>
      <c r="I33" s="287">
        <f>Q33*S33</f>
        <v>1024</v>
      </c>
      <c r="J33" s="133">
        <v>60</v>
      </c>
      <c r="K33" s="141">
        <f t="shared" ref="K33:K55" si="4">C33*J33/60</f>
        <v>1</v>
      </c>
      <c r="L33" s="167">
        <f t="shared" ref="L33:L38" si="5">G33</f>
        <v>512</v>
      </c>
      <c r="M33" s="140">
        <f t="shared" ref="M33:M38" si="6">G33*E33</f>
        <v>1024</v>
      </c>
      <c r="N33" s="140">
        <f t="shared" si="0"/>
        <v>1024</v>
      </c>
      <c r="O33" s="142">
        <f t="shared" ref="O33:O38" si="7">G33*K33/S33</f>
        <v>379.25925925925924</v>
      </c>
      <c r="P33" s="142">
        <f t="shared" si="1"/>
        <v>758.51851851851848</v>
      </c>
      <c r="Q33" s="180">
        <f>IF(E33&lt;&gt;0,IF((P33/E33)&gt;'Spectrum Efficiencies'!$J$15,('Spectrum Efficiencies'!$J$15*E33),'Incident (2)'!P33),0)</f>
        <v>758.51851851851848</v>
      </c>
      <c r="R33" s="140" t="str">
        <f t="shared" ref="R33:R38" si="8">IF(E33&lt;&gt;0,IF(D33/E33=1,"N","Y"),"-")</f>
        <v>Y</v>
      </c>
      <c r="S33" s="169">
        <f>IF(R33="N",'Spectrum Efficiencies'!$K$8,'Spectrum Efficiencies'!$K$11)</f>
        <v>1.35</v>
      </c>
      <c r="U33" s="4" t="s">
        <v>269</v>
      </c>
      <c r="V33" s="4" t="s">
        <v>277</v>
      </c>
      <c r="X33" s="186" t="s">
        <v>259</v>
      </c>
      <c r="Y33" s="326">
        <v>10</v>
      </c>
      <c r="Z33" s="332">
        <v>4</v>
      </c>
      <c r="AA33" s="327">
        <v>8</v>
      </c>
      <c r="AB33" s="331">
        <v>2</v>
      </c>
      <c r="AC33" s="333">
        <v>0</v>
      </c>
      <c r="AD33" s="332">
        <v>0</v>
      </c>
      <c r="AE33" s="333">
        <v>0</v>
      </c>
      <c r="AF33" s="332">
        <v>0</v>
      </c>
      <c r="AG33" s="142" t="e">
        <f>position</f>
        <v>#NAME?</v>
      </c>
      <c r="AH33" s="3" t="str">
        <f>LOOKUP("L",Y31:AF31)</f>
        <v>L</v>
      </c>
    </row>
    <row r="34" spans="1:34" ht="54" customHeight="1" x14ac:dyDescent="0.2">
      <c r="A34" s="186" t="s">
        <v>314</v>
      </c>
      <c r="B34"/>
      <c r="C34" s="133">
        <v>1</v>
      </c>
      <c r="D34" s="152">
        <f t="shared" si="2"/>
        <v>8</v>
      </c>
      <c r="E34" s="152">
        <f t="shared" si="2"/>
        <v>1</v>
      </c>
      <c r="F34" s="152"/>
      <c r="G34" s="140">
        <v>960</v>
      </c>
      <c r="H34" s="166">
        <f t="shared" si="3"/>
        <v>960</v>
      </c>
      <c r="I34" s="287">
        <f t="shared" ref="I34:I38" si="9">Q34*S34</f>
        <v>960</v>
      </c>
      <c r="J34" s="133">
        <v>60</v>
      </c>
      <c r="K34" s="141">
        <f t="shared" si="4"/>
        <v>1</v>
      </c>
      <c r="L34" s="167">
        <f t="shared" si="5"/>
        <v>960</v>
      </c>
      <c r="M34" s="140">
        <f t="shared" si="6"/>
        <v>960</v>
      </c>
      <c r="N34" s="140">
        <f t="shared" si="0"/>
        <v>960</v>
      </c>
      <c r="O34" s="142">
        <f t="shared" si="7"/>
        <v>711.11111111111109</v>
      </c>
      <c r="P34" s="142">
        <f t="shared" si="1"/>
        <v>711.11111111111109</v>
      </c>
      <c r="Q34" s="180">
        <f>IF(E34&lt;&gt;0,IF((P34/E34)&gt;'Spectrum Efficiencies'!$J$15,('Spectrum Efficiencies'!$J$15*E34),'Incident (2)'!P34),0)</f>
        <v>711.11111111111109</v>
      </c>
      <c r="R34" s="140" t="str">
        <f t="shared" si="8"/>
        <v>Y</v>
      </c>
      <c r="S34" s="169">
        <f>IF(R34="N",'Spectrum Efficiencies'!$K$8,'Spectrum Efficiencies'!$K$11)</f>
        <v>1.35</v>
      </c>
      <c r="U34" s="4" t="s">
        <v>281</v>
      </c>
      <c r="X34" s="186" t="s">
        <v>314</v>
      </c>
      <c r="Y34" s="326">
        <v>10</v>
      </c>
      <c r="Z34" s="332">
        <v>2</v>
      </c>
      <c r="AA34" s="327">
        <v>8</v>
      </c>
      <c r="AB34" s="331">
        <v>1</v>
      </c>
      <c r="AC34" s="333">
        <v>0</v>
      </c>
      <c r="AD34" s="332">
        <v>0</v>
      </c>
      <c r="AE34" s="333">
        <v>0</v>
      </c>
      <c r="AF34" s="332">
        <v>0</v>
      </c>
      <c r="AG34" s="142"/>
    </row>
    <row r="35" spans="1:34" ht="57.75" customHeight="1" x14ac:dyDescent="0.2">
      <c r="A35" s="186" t="s">
        <v>320</v>
      </c>
      <c r="B35"/>
      <c r="C35" s="133">
        <v>1</v>
      </c>
      <c r="D35" s="152">
        <f t="shared" si="2"/>
        <v>4</v>
      </c>
      <c r="E35" s="152">
        <f t="shared" si="2"/>
        <v>1</v>
      </c>
      <c r="F35" s="152"/>
      <c r="G35" s="140">
        <v>960</v>
      </c>
      <c r="H35" s="166">
        <f t="shared" si="3"/>
        <v>960</v>
      </c>
      <c r="I35" s="287">
        <f t="shared" si="9"/>
        <v>960</v>
      </c>
      <c r="J35" s="133">
        <v>60</v>
      </c>
      <c r="K35" s="141">
        <f t="shared" si="4"/>
        <v>1</v>
      </c>
      <c r="L35" s="167">
        <f t="shared" si="5"/>
        <v>960</v>
      </c>
      <c r="M35" s="140">
        <f t="shared" si="6"/>
        <v>960</v>
      </c>
      <c r="N35" s="140">
        <f t="shared" si="0"/>
        <v>960</v>
      </c>
      <c r="O35" s="142">
        <f t="shared" si="7"/>
        <v>711.11111111111109</v>
      </c>
      <c r="P35" s="142">
        <f t="shared" si="1"/>
        <v>711.11111111111109</v>
      </c>
      <c r="Q35" s="180">
        <f>IF(E35&lt;&gt;0,IF((P35/E35)&gt;'Spectrum Efficiencies'!$J$15,('Spectrum Efficiencies'!$J$15*E35),'Incident (2)'!P35),0)</f>
        <v>711.11111111111109</v>
      </c>
      <c r="R35" s="140" t="str">
        <f t="shared" si="8"/>
        <v>Y</v>
      </c>
      <c r="S35" s="169">
        <f>IF(R35="N",'Spectrum Efficiencies'!$K$8,'Spectrum Efficiencies'!$K$11)</f>
        <v>1.35</v>
      </c>
      <c r="X35" s="186" t="s">
        <v>320</v>
      </c>
      <c r="Y35" s="326">
        <v>8</v>
      </c>
      <c r="Z35" s="332">
        <v>2</v>
      </c>
      <c r="AA35" s="327">
        <v>4</v>
      </c>
      <c r="AB35" s="331">
        <v>1</v>
      </c>
      <c r="AC35" s="333">
        <v>1</v>
      </c>
      <c r="AD35" s="332">
        <v>1</v>
      </c>
      <c r="AE35" s="333">
        <v>0</v>
      </c>
      <c r="AF35" s="334">
        <v>0</v>
      </c>
      <c r="AG35" s="142"/>
    </row>
    <row r="36" spans="1:34" ht="68.25" customHeight="1" x14ac:dyDescent="0.2">
      <c r="A36" s="186" t="s">
        <v>319</v>
      </c>
      <c r="B36"/>
      <c r="C36" s="133">
        <v>1</v>
      </c>
      <c r="D36" s="152">
        <f t="shared" si="2"/>
        <v>2</v>
      </c>
      <c r="E36" s="152">
        <f t="shared" si="2"/>
        <v>1</v>
      </c>
      <c r="F36" s="152"/>
      <c r="G36" s="140">
        <v>512</v>
      </c>
      <c r="H36" s="166">
        <f t="shared" si="3"/>
        <v>512</v>
      </c>
      <c r="I36" s="287">
        <f t="shared" si="9"/>
        <v>512</v>
      </c>
      <c r="J36" s="133">
        <v>60</v>
      </c>
      <c r="K36" s="141">
        <f t="shared" si="4"/>
        <v>1</v>
      </c>
      <c r="L36" s="167">
        <f t="shared" si="5"/>
        <v>512</v>
      </c>
      <c r="M36" s="140">
        <f t="shared" si="6"/>
        <v>512</v>
      </c>
      <c r="N36" s="140">
        <f t="shared" si="0"/>
        <v>512</v>
      </c>
      <c r="O36" s="142">
        <f t="shared" si="7"/>
        <v>379.25925925925924</v>
      </c>
      <c r="P36" s="142">
        <f t="shared" si="1"/>
        <v>379.25925925925924</v>
      </c>
      <c r="Q36" s="180">
        <f>IF(E36&lt;&gt;0,IF((P36/E36)&gt;'Spectrum Efficiencies'!$J$15,('Spectrum Efficiencies'!$J$15*E36),'Incident (2)'!P36),0)</f>
        <v>379.25925925925924</v>
      </c>
      <c r="R36" s="140" t="str">
        <f t="shared" si="8"/>
        <v>Y</v>
      </c>
      <c r="S36" s="169">
        <f>IF(R36="N",'Spectrum Efficiencies'!$K$8,'Spectrum Efficiencies'!$K$11)</f>
        <v>1.35</v>
      </c>
      <c r="X36" s="186" t="s">
        <v>319</v>
      </c>
      <c r="Y36" s="326">
        <v>8</v>
      </c>
      <c r="Z36" s="332">
        <v>2</v>
      </c>
      <c r="AA36" s="327">
        <v>2</v>
      </c>
      <c r="AB36" s="331">
        <v>1</v>
      </c>
      <c r="AC36" s="333">
        <v>0</v>
      </c>
      <c r="AD36" s="332">
        <v>0</v>
      </c>
      <c r="AE36" s="333">
        <v>1</v>
      </c>
      <c r="AF36" s="334">
        <v>1</v>
      </c>
      <c r="AG36" s="142"/>
    </row>
    <row r="37" spans="1:34" ht="68.25" customHeight="1" x14ac:dyDescent="0.2">
      <c r="A37" s="186" t="s">
        <v>335</v>
      </c>
      <c r="B37"/>
      <c r="C37" s="133">
        <v>1</v>
      </c>
      <c r="D37" s="152">
        <f t="shared" si="2"/>
        <v>10</v>
      </c>
      <c r="E37" s="152">
        <f t="shared" si="2"/>
        <v>1</v>
      </c>
      <c r="F37" s="152"/>
      <c r="G37" s="140">
        <v>512</v>
      </c>
      <c r="H37" s="166">
        <f t="shared" si="3"/>
        <v>512</v>
      </c>
      <c r="I37" s="287">
        <f t="shared" si="9"/>
        <v>512</v>
      </c>
      <c r="J37" s="133">
        <v>60</v>
      </c>
      <c r="K37" s="141">
        <f t="shared" si="4"/>
        <v>1</v>
      </c>
      <c r="L37" s="167">
        <f t="shared" si="5"/>
        <v>512</v>
      </c>
      <c r="M37" s="140">
        <f t="shared" si="6"/>
        <v>512</v>
      </c>
      <c r="N37" s="140">
        <f t="shared" si="0"/>
        <v>512</v>
      </c>
      <c r="O37" s="142">
        <f t="shared" si="7"/>
        <v>379.25925925925924</v>
      </c>
      <c r="P37" s="142">
        <f t="shared" si="1"/>
        <v>379.25925925925924</v>
      </c>
      <c r="Q37" s="180">
        <f>IF(E37&lt;&gt;0,IF((P37/E37)&gt;'Spectrum Efficiencies'!$J$15,('Spectrum Efficiencies'!$J$15*E37),'Incident (2)'!P37),0)</f>
        <v>379.25925925925924</v>
      </c>
      <c r="R37" s="140" t="str">
        <f t="shared" si="8"/>
        <v>Y</v>
      </c>
      <c r="S37" s="169">
        <f>IF(R37="N",'Spectrum Efficiencies'!$K$8,'Spectrum Efficiencies'!$K$11)</f>
        <v>1.35</v>
      </c>
      <c r="U37" s="4" t="s">
        <v>313</v>
      </c>
      <c r="V37" s="4" t="s">
        <v>280</v>
      </c>
      <c r="X37" s="186" t="s">
        <v>335</v>
      </c>
      <c r="Y37" s="326">
        <v>20</v>
      </c>
      <c r="Z37" s="332">
        <v>2</v>
      </c>
      <c r="AA37" s="327">
        <v>10</v>
      </c>
      <c r="AB37" s="331">
        <v>1</v>
      </c>
      <c r="AC37" s="333">
        <v>1</v>
      </c>
      <c r="AD37" s="332">
        <v>1</v>
      </c>
      <c r="AE37" s="333">
        <v>0</v>
      </c>
      <c r="AF37" s="334">
        <v>0</v>
      </c>
      <c r="AG37" s="142"/>
    </row>
    <row r="38" spans="1:34" ht="56.25" customHeight="1" thickBot="1" x14ac:dyDescent="0.25">
      <c r="A38" s="215" t="s">
        <v>340</v>
      </c>
      <c r="B38" s="170"/>
      <c r="C38" s="171">
        <v>1</v>
      </c>
      <c r="D38" s="294">
        <f t="shared" si="2"/>
        <v>4</v>
      </c>
      <c r="E38" s="294">
        <f t="shared" si="2"/>
        <v>2</v>
      </c>
      <c r="F38" s="294"/>
      <c r="G38" s="173">
        <v>512</v>
      </c>
      <c r="H38" s="381">
        <f t="shared" si="3"/>
        <v>512</v>
      </c>
      <c r="I38" s="185">
        <f t="shared" si="9"/>
        <v>1024</v>
      </c>
      <c r="J38" s="171">
        <v>60</v>
      </c>
      <c r="K38" s="174">
        <f t="shared" si="4"/>
        <v>1</v>
      </c>
      <c r="L38" s="175">
        <f t="shared" si="5"/>
        <v>512</v>
      </c>
      <c r="M38" s="173">
        <f t="shared" si="6"/>
        <v>1024</v>
      </c>
      <c r="N38" s="173">
        <f t="shared" si="0"/>
        <v>1024</v>
      </c>
      <c r="O38" s="384">
        <f t="shared" si="7"/>
        <v>379.25925925925924</v>
      </c>
      <c r="P38" s="183">
        <f t="shared" si="1"/>
        <v>758.51851851851848</v>
      </c>
      <c r="Q38" s="184">
        <f>IF(E38&lt;&gt;0,IF((P38/E38)&gt;'Spectrum Efficiencies'!$J$15,('Spectrum Efficiencies'!$J$15*E38),'Incident (2)'!P38),0)</f>
        <v>758.51851851851848</v>
      </c>
      <c r="R38" s="173" t="str">
        <f t="shared" si="8"/>
        <v>Y</v>
      </c>
      <c r="S38" s="379">
        <f>IF(R38="N",'Spectrum Efficiencies'!$K$8,'Spectrum Efficiencies'!$K$11)</f>
        <v>1.35</v>
      </c>
      <c r="U38" s="140" t="s">
        <v>342</v>
      </c>
      <c r="V38" s="1"/>
      <c r="X38" s="215" t="s">
        <v>340</v>
      </c>
      <c r="Y38" s="326">
        <v>8</v>
      </c>
      <c r="Z38" s="332">
        <v>2</v>
      </c>
      <c r="AA38" s="327">
        <v>4</v>
      </c>
      <c r="AB38" s="331">
        <v>2</v>
      </c>
      <c r="AC38" s="333">
        <v>0</v>
      </c>
      <c r="AD38" s="332">
        <v>0</v>
      </c>
      <c r="AE38" s="333">
        <v>0</v>
      </c>
      <c r="AF38" s="334">
        <v>0</v>
      </c>
      <c r="AG38" s="142"/>
    </row>
    <row r="39" spans="1:34" ht="28.5" customHeight="1" thickTop="1" thickBot="1" x14ac:dyDescent="0.25">
      <c r="B39"/>
      <c r="C39" s="133"/>
      <c r="D39" s="133"/>
      <c r="E39" s="133"/>
      <c r="F39" s="133"/>
      <c r="G39" s="140"/>
      <c r="H39" s="133"/>
      <c r="I39" s="133"/>
      <c r="J39" s="133"/>
      <c r="K39" s="141"/>
      <c r="L39" s="141"/>
      <c r="M39" s="140"/>
      <c r="N39" s="140"/>
      <c r="O39" s="140"/>
      <c r="P39" s="140"/>
      <c r="Q39"/>
      <c r="R39" s="140"/>
      <c r="S39" s="142"/>
      <c r="X39" s="1"/>
      <c r="Y39" s="335"/>
      <c r="Z39" s="340"/>
      <c r="AA39" s="337"/>
      <c r="AB39" s="338"/>
      <c r="AC39" s="341"/>
      <c r="AD39" s="340"/>
      <c r="AE39" s="341"/>
      <c r="AF39" s="342"/>
      <c r="AG39" s="142"/>
    </row>
    <row r="40" spans="1:34" ht="34.5" customHeight="1" thickTop="1" thickBot="1" x14ac:dyDescent="0.25">
      <c r="A40" s="151" t="s">
        <v>224</v>
      </c>
      <c r="B40" s="150"/>
      <c r="C40" s="143"/>
      <c r="D40" s="143"/>
      <c r="E40" s="143"/>
      <c r="F40" s="143"/>
      <c r="G40" s="144"/>
      <c r="H40" s="143"/>
      <c r="I40" s="143"/>
      <c r="J40" s="143"/>
      <c r="K40" s="145"/>
      <c r="L40" s="145"/>
      <c r="M40" s="144"/>
      <c r="N40" s="144"/>
      <c r="O40" s="144"/>
      <c r="P40" s="144"/>
      <c r="Q40" s="144"/>
      <c r="R40" s="144"/>
      <c r="S40" s="146"/>
      <c r="X40" s="151" t="s">
        <v>224</v>
      </c>
      <c r="Y40" s="335"/>
      <c r="Z40" s="340"/>
      <c r="AA40" s="337"/>
      <c r="AB40" s="338"/>
      <c r="AC40" s="341"/>
      <c r="AD40" s="340"/>
      <c r="AE40" s="341"/>
      <c r="AF40" s="342"/>
      <c r="AG40" s="142"/>
    </row>
    <row r="41" spans="1:34" ht="58.5" customHeight="1" thickTop="1" x14ac:dyDescent="0.2">
      <c r="A41" s="186" t="s">
        <v>345</v>
      </c>
      <c r="B41"/>
      <c r="C41" s="133">
        <v>120</v>
      </c>
      <c r="D41" s="152">
        <f>IF($E$3="VL",Y41,IF($E$3="L",AA41,IF($E$3="M",AC41,IF($E$3="S",AE41,0))))</f>
        <v>1</v>
      </c>
      <c r="E41" s="152">
        <f>IF($E$3="VL",Z41,IF($E$3="L",AB41,IF($E$3="M",AD41,IF($E$3="S",AF41,0))))</f>
        <v>1</v>
      </c>
      <c r="F41" s="133">
        <v>200</v>
      </c>
      <c r="G41" s="153"/>
      <c r="H41" s="133"/>
      <c r="I41" s="287">
        <f>Q41*S41</f>
        <v>31.999999999999996</v>
      </c>
      <c r="J41" s="133">
        <v>0.1</v>
      </c>
      <c r="K41" s="260">
        <f t="shared" ref="K41" si="10">C41*J41/60</f>
        <v>0.2</v>
      </c>
      <c r="L41" s="141">
        <f>F41*8/(1000*J41)</f>
        <v>16</v>
      </c>
      <c r="M41" s="179">
        <f>E41*F41*8*C41/(J41*60*1000)</f>
        <v>32</v>
      </c>
      <c r="N41" s="179">
        <f>E41*F41*8*C41/(J41*60*1000)</f>
        <v>32</v>
      </c>
      <c r="O41" s="142">
        <f>IF(D41&lt;&gt;0,N41/(S41*D41),0)</f>
        <v>33.684210526315788</v>
      </c>
      <c r="P41" s="142">
        <f>O41*D41</f>
        <v>33.684210526315788</v>
      </c>
      <c r="Q41" s="180">
        <f>IF(E41&lt;&gt;0,IF((P41/E41)&gt;'Spectrum Efficiencies'!$J$15,('Spectrum Efficiencies'!$J$15*E41),'Incident (2)'!P41),0)</f>
        <v>33.684210526315788</v>
      </c>
      <c r="R41" s="219" t="str">
        <f>IF(E41&lt;&gt;0,IF(D41/E41=1,"N","Y"),"-")</f>
        <v>N</v>
      </c>
      <c r="S41" s="165">
        <f>IF(R41="N",'Spectrum Efficiencies'!$K$8,'Spectrum Efficiencies'!$K$11)</f>
        <v>0.95</v>
      </c>
      <c r="U41" s="4" t="s">
        <v>318</v>
      </c>
      <c r="X41" s="186" t="s">
        <v>345</v>
      </c>
      <c r="Y41" s="343">
        <v>2</v>
      </c>
      <c r="Z41" s="331">
        <v>2</v>
      </c>
      <c r="AA41" s="327">
        <v>1</v>
      </c>
      <c r="AB41" s="331">
        <v>1</v>
      </c>
      <c r="AC41" s="327">
        <v>0</v>
      </c>
      <c r="AD41" s="331">
        <v>0</v>
      </c>
      <c r="AE41" s="327">
        <v>0</v>
      </c>
      <c r="AF41" s="344">
        <v>0</v>
      </c>
      <c r="AG41" s="142"/>
    </row>
    <row r="42" spans="1:34" ht="72" customHeight="1" x14ac:dyDescent="0.2">
      <c r="A42" s="187" t="s">
        <v>348</v>
      </c>
      <c r="B42"/>
      <c r="C42" s="133">
        <v>30</v>
      </c>
      <c r="D42" s="152">
        <f t="shared" ref="D42:E51" si="11">IF($E$3="VL",Y42,IF($E$3="L",AA42,IF($E$3="M",AC42,IF($E$3="S",AE42,0))))</f>
        <v>2</v>
      </c>
      <c r="E42" s="152">
        <f t="shared" si="11"/>
        <v>1</v>
      </c>
      <c r="F42" s="133">
        <v>100</v>
      </c>
      <c r="G42" s="291"/>
      <c r="H42" s="133"/>
      <c r="I42" s="287">
        <f>Q42*S42</f>
        <v>0.4</v>
      </c>
      <c r="J42" s="133">
        <v>1</v>
      </c>
      <c r="K42" s="260">
        <f t="shared" si="4"/>
        <v>0.5</v>
      </c>
      <c r="L42" s="141">
        <f>F42*8/(1000*J42)</f>
        <v>0.8</v>
      </c>
      <c r="M42" s="179">
        <f>E42*F42*8*C42/(J42*60*1000)</f>
        <v>0.4</v>
      </c>
      <c r="N42" s="179">
        <f>E42*F42*8*C42/(J42*60*1000)</f>
        <v>0.4</v>
      </c>
      <c r="O42" s="142">
        <f t="shared" ref="O42:O51" si="12">IF(D42&lt;&gt;0,N42/(S42*D42),0)</f>
        <v>0.14814814814814814</v>
      </c>
      <c r="P42" s="142">
        <f t="shared" ref="P42:P51" si="13">O42*D42</f>
        <v>0.29629629629629628</v>
      </c>
      <c r="Q42" s="180">
        <f>IF(E42&lt;&gt;0,IF((P42/E42)&gt;'Spectrum Efficiencies'!$J$15,('Spectrum Efficiencies'!$J$15*E42),'Incident (2)'!P42),0)</f>
        <v>0.29629629629629628</v>
      </c>
      <c r="R42" s="140" t="str">
        <f t="shared" ref="R42:R51" si="14">IF(E42&lt;&gt;0,IF(D42/E42=1,"N","Y"),"-")</f>
        <v>Y</v>
      </c>
      <c r="S42" s="169">
        <f>IF(R42="N",'Spectrum Efficiencies'!$K$8,'Spectrum Efficiencies'!$K$11)</f>
        <v>1.35</v>
      </c>
      <c r="U42" s="4" t="s">
        <v>317</v>
      </c>
      <c r="X42" s="187" t="s">
        <v>316</v>
      </c>
      <c r="Y42" s="326">
        <v>4</v>
      </c>
      <c r="Z42" s="332">
        <v>2</v>
      </c>
      <c r="AA42" s="327">
        <v>2</v>
      </c>
      <c r="AB42" s="331">
        <v>1</v>
      </c>
      <c r="AC42" s="333">
        <v>1</v>
      </c>
      <c r="AD42" s="332">
        <v>1</v>
      </c>
      <c r="AE42" s="333">
        <v>1</v>
      </c>
      <c r="AF42" s="334">
        <v>1</v>
      </c>
      <c r="AG42" s="142"/>
    </row>
    <row r="43" spans="1:34" ht="62.25" customHeight="1" x14ac:dyDescent="0.2">
      <c r="A43" s="186" t="s">
        <v>346</v>
      </c>
      <c r="B43"/>
      <c r="C43" s="133">
        <v>30</v>
      </c>
      <c r="D43" s="152">
        <f t="shared" si="11"/>
        <v>2</v>
      </c>
      <c r="E43" s="152">
        <f t="shared" si="11"/>
        <v>1</v>
      </c>
      <c r="F43" s="133">
        <v>100</v>
      </c>
      <c r="G43" s="153"/>
      <c r="H43" s="133"/>
      <c r="I43" s="287">
        <f>Q43*S43</f>
        <v>0.4</v>
      </c>
      <c r="J43" s="133">
        <v>1</v>
      </c>
      <c r="K43" s="260">
        <f t="shared" si="4"/>
        <v>0.5</v>
      </c>
      <c r="L43" s="141">
        <f t="shared" ref="L43:L51" si="15">F43*8/(1000*J43)</f>
        <v>0.8</v>
      </c>
      <c r="M43" s="179">
        <f t="shared" ref="M43:M51" si="16">E43*F43*8*C43/(J43*60*1000)</f>
        <v>0.4</v>
      </c>
      <c r="N43" s="179">
        <f t="shared" ref="N43:N51" si="17">E43*F43*8*C43/(J43*60*1000)</f>
        <v>0.4</v>
      </c>
      <c r="O43" s="142">
        <f t="shared" si="12"/>
        <v>0.14814814814814814</v>
      </c>
      <c r="P43" s="142">
        <f t="shared" si="13"/>
        <v>0.29629629629629628</v>
      </c>
      <c r="Q43" s="180">
        <f>IF(E43&lt;&gt;0,IF((P43/E43)&gt;'Spectrum Efficiencies'!$J$15,('Spectrum Efficiencies'!$J$15*E43),'Incident (2)'!P43),0)</f>
        <v>0.29629629629629628</v>
      </c>
      <c r="R43" s="140" t="str">
        <f t="shared" si="14"/>
        <v>Y</v>
      </c>
      <c r="S43" s="169">
        <f>IF(R43="N",'Spectrum Efficiencies'!$K$8,'Spectrum Efficiencies'!$K$11)</f>
        <v>1.35</v>
      </c>
      <c r="X43" s="186" t="s">
        <v>337</v>
      </c>
      <c r="Y43" s="326">
        <v>4</v>
      </c>
      <c r="Z43" s="332">
        <v>2</v>
      </c>
      <c r="AA43" s="327">
        <v>2</v>
      </c>
      <c r="AB43" s="331">
        <v>1</v>
      </c>
      <c r="AC43" s="333">
        <v>1</v>
      </c>
      <c r="AD43" s="332">
        <v>1</v>
      </c>
      <c r="AE43" s="333">
        <v>1</v>
      </c>
      <c r="AF43" s="334">
        <v>1</v>
      </c>
      <c r="AG43" s="142"/>
    </row>
    <row r="44" spans="1:34" ht="44.25" customHeight="1" x14ac:dyDescent="0.2">
      <c r="A44" s="186" t="s">
        <v>347</v>
      </c>
      <c r="B44"/>
      <c r="C44" s="133">
        <v>60</v>
      </c>
      <c r="D44" s="152">
        <f t="shared" si="11"/>
        <v>2</v>
      </c>
      <c r="E44" s="152">
        <f t="shared" si="11"/>
        <v>1</v>
      </c>
      <c r="F44" s="133">
        <v>200</v>
      </c>
      <c r="G44" s="153"/>
      <c r="H44" s="133"/>
      <c r="I44" s="287">
        <f t="shared" ref="I44:I51" si="18">Q44*S44</f>
        <v>1.6</v>
      </c>
      <c r="J44" s="133">
        <v>1</v>
      </c>
      <c r="K44" s="260">
        <f t="shared" si="4"/>
        <v>1</v>
      </c>
      <c r="L44" s="141">
        <f t="shared" si="15"/>
        <v>1.6</v>
      </c>
      <c r="M44" s="179">
        <f t="shared" si="16"/>
        <v>1.6</v>
      </c>
      <c r="N44" s="179">
        <f t="shared" si="17"/>
        <v>1.6</v>
      </c>
      <c r="O44" s="142">
        <f t="shared" si="12"/>
        <v>0.59259259259259256</v>
      </c>
      <c r="P44" s="142">
        <f t="shared" si="13"/>
        <v>1.1851851851851851</v>
      </c>
      <c r="Q44" s="180">
        <f>IF(E44&lt;&gt;0,IF((P44/E44)&gt;'Spectrum Efficiencies'!$J$15,('Spectrum Efficiencies'!$J$15*E44),'Incident (2)'!P44),0)</f>
        <v>1.1851851851851851</v>
      </c>
      <c r="R44" s="140" t="str">
        <f t="shared" si="14"/>
        <v>Y</v>
      </c>
      <c r="S44" s="169">
        <f>IF(R44="N",'Spectrum Efficiencies'!$K$8,'Spectrum Efficiencies'!$K$11)</f>
        <v>1.35</v>
      </c>
      <c r="X44" s="186" t="s">
        <v>225</v>
      </c>
      <c r="Y44" s="326">
        <v>4</v>
      </c>
      <c r="Z44" s="332">
        <v>2</v>
      </c>
      <c r="AA44" s="327">
        <v>2</v>
      </c>
      <c r="AB44" s="331">
        <v>1</v>
      </c>
      <c r="AC44" s="333">
        <v>1</v>
      </c>
      <c r="AD44" s="332">
        <v>1</v>
      </c>
      <c r="AE44" s="333">
        <v>1</v>
      </c>
      <c r="AF44" s="334">
        <v>1</v>
      </c>
      <c r="AG44" s="142"/>
    </row>
    <row r="45" spans="1:34" ht="60.75" customHeight="1" x14ac:dyDescent="0.2">
      <c r="A45" s="186" t="s">
        <v>302</v>
      </c>
      <c r="B45"/>
      <c r="C45" s="133">
        <v>30</v>
      </c>
      <c r="D45" s="152">
        <f t="shared" si="11"/>
        <v>2</v>
      </c>
      <c r="E45" s="152">
        <f t="shared" si="11"/>
        <v>1</v>
      </c>
      <c r="F45" s="133">
        <v>100</v>
      </c>
      <c r="G45" s="153"/>
      <c r="H45" s="133"/>
      <c r="I45" s="287">
        <f t="shared" si="18"/>
        <v>0.4</v>
      </c>
      <c r="J45" s="133">
        <v>1</v>
      </c>
      <c r="K45" s="260">
        <f t="shared" si="4"/>
        <v>0.5</v>
      </c>
      <c r="L45" s="141">
        <f t="shared" si="15"/>
        <v>0.8</v>
      </c>
      <c r="M45" s="179">
        <f t="shared" si="16"/>
        <v>0.4</v>
      </c>
      <c r="N45" s="179">
        <f t="shared" si="17"/>
        <v>0.4</v>
      </c>
      <c r="O45" s="142">
        <f t="shared" si="12"/>
        <v>0.14814814814814814</v>
      </c>
      <c r="P45" s="142">
        <f t="shared" si="13"/>
        <v>0.29629629629629628</v>
      </c>
      <c r="Q45" s="180">
        <f>IF(E45&lt;&gt;0,IF((P45/E45)&gt;'Spectrum Efficiencies'!$J$15,('Spectrum Efficiencies'!$J$15*E45),'Incident (2)'!P45),0)</f>
        <v>0.29629629629629628</v>
      </c>
      <c r="R45" s="140" t="str">
        <f t="shared" si="14"/>
        <v>Y</v>
      </c>
      <c r="S45" s="169">
        <f>IF(R45="N",'Spectrum Efficiencies'!$K$8,'Spectrum Efficiencies'!$K$11)</f>
        <v>1.35</v>
      </c>
      <c r="X45" s="186" t="s">
        <v>302</v>
      </c>
      <c r="Y45" s="326">
        <v>4</v>
      </c>
      <c r="Z45" s="332">
        <v>2</v>
      </c>
      <c r="AA45" s="327">
        <v>2</v>
      </c>
      <c r="AB45" s="331">
        <v>1</v>
      </c>
      <c r="AC45" s="333">
        <v>1</v>
      </c>
      <c r="AD45" s="332">
        <v>1</v>
      </c>
      <c r="AE45" s="333">
        <v>1</v>
      </c>
      <c r="AF45" s="334">
        <v>1</v>
      </c>
      <c r="AG45" s="142"/>
    </row>
    <row r="46" spans="1:34" ht="60" customHeight="1" x14ac:dyDescent="0.2">
      <c r="A46" s="188" t="s">
        <v>234</v>
      </c>
      <c r="B46"/>
      <c r="C46" s="133">
        <v>2</v>
      </c>
      <c r="D46" s="152">
        <f t="shared" si="11"/>
        <v>8</v>
      </c>
      <c r="E46" s="152">
        <f t="shared" si="11"/>
        <v>2</v>
      </c>
      <c r="F46" s="133">
        <v>50000</v>
      </c>
      <c r="G46" s="153"/>
      <c r="H46" s="133"/>
      <c r="I46" s="287">
        <f t="shared" si="18"/>
        <v>26.666666666666668</v>
      </c>
      <c r="J46" s="133">
        <v>1</v>
      </c>
      <c r="K46" s="260">
        <f t="shared" si="4"/>
        <v>3.3333333333333333E-2</v>
      </c>
      <c r="L46" s="141">
        <f t="shared" si="15"/>
        <v>400</v>
      </c>
      <c r="M46" s="179">
        <f t="shared" si="16"/>
        <v>26.666666666666668</v>
      </c>
      <c r="N46" s="179">
        <f t="shared" si="17"/>
        <v>26.666666666666668</v>
      </c>
      <c r="O46" s="142">
        <f t="shared" si="12"/>
        <v>2.4691358024691357</v>
      </c>
      <c r="P46" s="142">
        <f t="shared" si="13"/>
        <v>19.753086419753085</v>
      </c>
      <c r="Q46" s="180">
        <f>IF(E46&lt;&gt;0,IF((P46/E46)&gt;'Spectrum Efficiencies'!$J$15,('Spectrum Efficiencies'!$J$15*E46),'Incident (2)'!P46),0)</f>
        <v>19.753086419753085</v>
      </c>
      <c r="R46" s="140" t="str">
        <f t="shared" si="14"/>
        <v>Y</v>
      </c>
      <c r="S46" s="169">
        <f>IF(R46="N",'Spectrum Efficiencies'!$K$8,'Spectrum Efficiencies'!$K$11)</f>
        <v>1.35</v>
      </c>
      <c r="X46" s="188" t="s">
        <v>234</v>
      </c>
      <c r="Y46" s="326">
        <v>12</v>
      </c>
      <c r="Z46" s="332">
        <v>4</v>
      </c>
      <c r="AA46" s="327">
        <v>8</v>
      </c>
      <c r="AB46" s="331">
        <v>2</v>
      </c>
      <c r="AC46" s="333">
        <v>2</v>
      </c>
      <c r="AD46" s="332">
        <v>1</v>
      </c>
      <c r="AE46" s="333">
        <v>1</v>
      </c>
      <c r="AF46" s="334">
        <v>1</v>
      </c>
      <c r="AG46" s="142"/>
    </row>
    <row r="47" spans="1:34" ht="57.75" customHeight="1" x14ac:dyDescent="0.2">
      <c r="A47" s="188" t="s">
        <v>235</v>
      </c>
      <c r="B47"/>
      <c r="C47" s="133">
        <v>0.1</v>
      </c>
      <c r="D47" s="152">
        <f t="shared" si="11"/>
        <v>10</v>
      </c>
      <c r="E47" s="152">
        <f t="shared" si="11"/>
        <v>2</v>
      </c>
      <c r="F47" s="133">
        <v>2000000</v>
      </c>
      <c r="G47" s="153"/>
      <c r="H47" s="133"/>
      <c r="I47" s="287">
        <f t="shared" si="18"/>
        <v>53.333333333333343</v>
      </c>
      <c r="J47" s="133">
        <v>1</v>
      </c>
      <c r="K47" s="260">
        <f t="shared" si="4"/>
        <v>1.6666666666666668E-3</v>
      </c>
      <c r="L47" s="141">
        <f t="shared" si="15"/>
        <v>16000</v>
      </c>
      <c r="M47" s="179">
        <f t="shared" si="16"/>
        <v>53.333333333333336</v>
      </c>
      <c r="N47" s="179">
        <f t="shared" si="17"/>
        <v>53.333333333333336</v>
      </c>
      <c r="O47" s="142">
        <f t="shared" si="12"/>
        <v>3.9506172839506175</v>
      </c>
      <c r="P47" s="142">
        <f t="shared" si="13"/>
        <v>39.506172839506178</v>
      </c>
      <c r="Q47" s="180">
        <f>IF(E47&lt;&gt;0,IF((P47/E47)&gt;'Spectrum Efficiencies'!$J$15,('Spectrum Efficiencies'!$J$15*E47),'Incident (2)'!P47),0)</f>
        <v>39.506172839506178</v>
      </c>
      <c r="R47" s="140" t="str">
        <f t="shared" si="14"/>
        <v>Y</v>
      </c>
      <c r="S47" s="169">
        <f>IF(R47="N",'Spectrum Efficiencies'!$K$8,'Spectrum Efficiencies'!$K$11)</f>
        <v>1.35</v>
      </c>
      <c r="U47" s="4" t="s">
        <v>245</v>
      </c>
      <c r="X47" s="188" t="s">
        <v>235</v>
      </c>
      <c r="Y47" s="326">
        <v>12</v>
      </c>
      <c r="Z47" s="332">
        <v>4</v>
      </c>
      <c r="AA47" s="327">
        <v>10</v>
      </c>
      <c r="AB47" s="331">
        <v>2</v>
      </c>
      <c r="AC47" s="333">
        <v>2</v>
      </c>
      <c r="AD47" s="332">
        <v>1</v>
      </c>
      <c r="AE47" s="333">
        <v>1</v>
      </c>
      <c r="AF47" s="334">
        <v>1</v>
      </c>
      <c r="AG47" s="142"/>
    </row>
    <row r="48" spans="1:34" ht="32.25" customHeight="1" x14ac:dyDescent="0.2">
      <c r="A48" s="188" t="s">
        <v>226</v>
      </c>
      <c r="B48"/>
      <c r="C48" s="133">
        <v>0.1</v>
      </c>
      <c r="D48" s="152">
        <f t="shared" si="11"/>
        <v>2</v>
      </c>
      <c r="E48" s="152">
        <f t="shared" si="11"/>
        <v>2</v>
      </c>
      <c r="F48" s="133">
        <v>100000</v>
      </c>
      <c r="G48" s="153"/>
      <c r="H48" s="133"/>
      <c r="I48" s="287">
        <f t="shared" si="18"/>
        <v>2.6666666666666665</v>
      </c>
      <c r="J48" s="133">
        <v>1</v>
      </c>
      <c r="K48" s="260">
        <f t="shared" si="4"/>
        <v>1.6666666666666668E-3</v>
      </c>
      <c r="L48" s="141">
        <f t="shared" si="15"/>
        <v>800</v>
      </c>
      <c r="M48" s="179">
        <f t="shared" si="16"/>
        <v>2.6666666666666665</v>
      </c>
      <c r="N48" s="179">
        <f t="shared" si="17"/>
        <v>2.6666666666666665</v>
      </c>
      <c r="O48" s="142">
        <f t="shared" si="12"/>
        <v>1.4035087719298245</v>
      </c>
      <c r="P48" s="142">
        <f t="shared" si="13"/>
        <v>2.807017543859649</v>
      </c>
      <c r="Q48" s="180">
        <f>IF(E48&lt;&gt;0,IF((P48/E48)&gt;'Spectrum Efficiencies'!$J$15,('Spectrum Efficiencies'!$J$15*E48),'Incident (2)'!P48),0)</f>
        <v>2.807017543859649</v>
      </c>
      <c r="R48" s="140" t="str">
        <f t="shared" si="14"/>
        <v>N</v>
      </c>
      <c r="S48" s="169">
        <f>IF(R48="N",'Spectrum Efficiencies'!$K$8,'Spectrum Efficiencies'!$K$11)</f>
        <v>0.95</v>
      </c>
      <c r="X48" s="188" t="s">
        <v>226</v>
      </c>
      <c r="Y48" s="326">
        <v>4</v>
      </c>
      <c r="Z48" s="332">
        <v>4</v>
      </c>
      <c r="AA48" s="327">
        <v>2</v>
      </c>
      <c r="AB48" s="331">
        <v>2</v>
      </c>
      <c r="AC48" s="333">
        <v>2</v>
      </c>
      <c r="AD48" s="332">
        <v>1</v>
      </c>
      <c r="AE48" s="333">
        <v>1</v>
      </c>
      <c r="AF48" s="334">
        <v>1</v>
      </c>
      <c r="AG48" s="142"/>
    </row>
    <row r="49" spans="1:33" ht="34.5" customHeight="1" x14ac:dyDescent="0.2">
      <c r="A49" s="188" t="s">
        <v>102</v>
      </c>
      <c r="B49"/>
      <c r="C49" s="133">
        <v>0.1</v>
      </c>
      <c r="D49" s="152">
        <f t="shared" si="11"/>
        <v>4</v>
      </c>
      <c r="E49" s="152">
        <f t="shared" si="11"/>
        <v>4</v>
      </c>
      <c r="F49" s="133">
        <v>200000</v>
      </c>
      <c r="G49" s="153"/>
      <c r="H49" s="133"/>
      <c r="I49" s="287">
        <f t="shared" si="18"/>
        <v>10.666666666666666</v>
      </c>
      <c r="J49" s="133">
        <v>1</v>
      </c>
      <c r="K49" s="260">
        <f t="shared" si="4"/>
        <v>1.6666666666666668E-3</v>
      </c>
      <c r="L49" s="141">
        <f t="shared" si="15"/>
        <v>1600</v>
      </c>
      <c r="M49" s="179">
        <f t="shared" si="16"/>
        <v>10.666666666666666</v>
      </c>
      <c r="N49" s="179">
        <f t="shared" si="17"/>
        <v>10.666666666666666</v>
      </c>
      <c r="O49" s="142">
        <f t="shared" si="12"/>
        <v>2.807017543859649</v>
      </c>
      <c r="P49" s="142">
        <f t="shared" si="13"/>
        <v>11.228070175438596</v>
      </c>
      <c r="Q49" s="180">
        <f>IF(E49&lt;&gt;0,IF((P49/E49)&gt;'Spectrum Efficiencies'!$J$15,('Spectrum Efficiencies'!$J$15*E49),'Incident (2)'!P49),0)</f>
        <v>11.228070175438596</v>
      </c>
      <c r="R49" s="140" t="str">
        <f t="shared" si="14"/>
        <v>N</v>
      </c>
      <c r="S49" s="169">
        <f>IF(R49="N",'Spectrum Efficiencies'!$K$8,'Spectrum Efficiencies'!$K$11)</f>
        <v>0.95</v>
      </c>
      <c r="X49" s="188" t="s">
        <v>102</v>
      </c>
      <c r="Y49" s="326">
        <v>8</v>
      </c>
      <c r="Z49" s="332">
        <v>8</v>
      </c>
      <c r="AA49" s="327">
        <v>4</v>
      </c>
      <c r="AB49" s="331">
        <v>4</v>
      </c>
      <c r="AC49" s="333">
        <v>2</v>
      </c>
      <c r="AD49" s="332">
        <v>1</v>
      </c>
      <c r="AE49" s="333">
        <v>1</v>
      </c>
      <c r="AF49" s="334">
        <v>1</v>
      </c>
      <c r="AG49" s="142"/>
    </row>
    <row r="50" spans="1:33" ht="33" customHeight="1" x14ac:dyDescent="0.2">
      <c r="A50" s="188" t="s">
        <v>333</v>
      </c>
      <c r="B50"/>
      <c r="C50" s="133">
        <v>0.1</v>
      </c>
      <c r="D50" s="152">
        <f t="shared" si="11"/>
        <v>4</v>
      </c>
      <c r="E50" s="152">
        <f t="shared" si="11"/>
        <v>4</v>
      </c>
      <c r="F50" s="133">
        <v>50000</v>
      </c>
      <c r="G50" s="153"/>
      <c r="H50" s="133"/>
      <c r="I50" s="287">
        <f t="shared" si="18"/>
        <v>1.3333333333333333</v>
      </c>
      <c r="J50" s="133">
        <v>2</v>
      </c>
      <c r="K50" s="260">
        <f t="shared" si="4"/>
        <v>3.3333333333333335E-3</v>
      </c>
      <c r="L50" s="141">
        <f t="shared" si="15"/>
        <v>200</v>
      </c>
      <c r="M50" s="179">
        <f t="shared" si="16"/>
        <v>1.3333333333333333</v>
      </c>
      <c r="N50" s="179">
        <f t="shared" si="17"/>
        <v>1.3333333333333333</v>
      </c>
      <c r="O50" s="142">
        <f t="shared" si="12"/>
        <v>0.35087719298245612</v>
      </c>
      <c r="P50" s="142">
        <f t="shared" si="13"/>
        <v>1.4035087719298245</v>
      </c>
      <c r="Q50" s="180">
        <f>IF(E50&lt;&gt;0,IF((P50/E50)&gt;'Spectrum Efficiencies'!$J$15,('Spectrum Efficiencies'!$J$15*E50),'Incident (2)'!P50),0)</f>
        <v>1.4035087719298245</v>
      </c>
      <c r="R50" s="140" t="str">
        <f t="shared" si="14"/>
        <v>N</v>
      </c>
      <c r="S50" s="169">
        <f>IF(R50="N",'Spectrum Efficiencies'!$K$8,'Spectrum Efficiencies'!$K$11)</f>
        <v>0.95</v>
      </c>
      <c r="X50" s="188" t="s">
        <v>333</v>
      </c>
      <c r="Y50" s="326">
        <v>8</v>
      </c>
      <c r="Z50" s="332">
        <v>8</v>
      </c>
      <c r="AA50" s="327">
        <v>4</v>
      </c>
      <c r="AB50" s="331">
        <v>4</v>
      </c>
      <c r="AC50" s="333">
        <v>2</v>
      </c>
      <c r="AD50" s="332">
        <v>1</v>
      </c>
      <c r="AE50" s="333">
        <v>1</v>
      </c>
      <c r="AF50" s="334">
        <v>1</v>
      </c>
      <c r="AG50" s="142"/>
    </row>
    <row r="51" spans="1:33" ht="41.25" customHeight="1" thickBot="1" x14ac:dyDescent="0.25">
      <c r="A51" s="216" t="s">
        <v>334</v>
      </c>
      <c r="B51" s="170"/>
      <c r="C51" s="171">
        <v>0.05</v>
      </c>
      <c r="D51" s="294">
        <f t="shared" si="11"/>
        <v>2</v>
      </c>
      <c r="E51" s="294">
        <f t="shared" si="11"/>
        <v>2</v>
      </c>
      <c r="F51" s="171">
        <v>1000000</v>
      </c>
      <c r="G51" s="181"/>
      <c r="H51" s="171"/>
      <c r="I51" s="185">
        <f t="shared" si="18"/>
        <v>6.666666666666667</v>
      </c>
      <c r="J51" s="171">
        <v>2</v>
      </c>
      <c r="K51" s="261">
        <f t="shared" si="4"/>
        <v>1.6666666666666668E-3</v>
      </c>
      <c r="L51" s="174">
        <f t="shared" si="15"/>
        <v>4000</v>
      </c>
      <c r="M51" s="182">
        <f t="shared" si="16"/>
        <v>6.666666666666667</v>
      </c>
      <c r="N51" s="182">
        <f t="shared" si="17"/>
        <v>6.666666666666667</v>
      </c>
      <c r="O51" s="384">
        <f t="shared" si="12"/>
        <v>3.5087719298245617</v>
      </c>
      <c r="P51" s="384">
        <f t="shared" si="13"/>
        <v>7.0175438596491233</v>
      </c>
      <c r="Q51" s="184">
        <f>IF(E51&lt;&gt;0,IF((P51/E51)&gt;'Spectrum Efficiencies'!$J$15,('Spectrum Efficiencies'!$J$15*E51),'Incident (2)'!P51),0)</f>
        <v>7.0175438596491233</v>
      </c>
      <c r="R51" s="173" t="str">
        <f t="shared" si="14"/>
        <v>N</v>
      </c>
      <c r="S51" s="379">
        <f>IF(R51="N",'Spectrum Efficiencies'!$K$8,'Spectrum Efficiencies'!$K$11)</f>
        <v>0.95</v>
      </c>
      <c r="X51" s="216" t="s">
        <v>334</v>
      </c>
      <c r="Y51" s="326">
        <v>4</v>
      </c>
      <c r="Z51" s="332">
        <v>4</v>
      </c>
      <c r="AA51" s="327">
        <v>2</v>
      </c>
      <c r="AB51" s="331">
        <v>2</v>
      </c>
      <c r="AC51" s="333">
        <v>1</v>
      </c>
      <c r="AD51" s="332">
        <v>1</v>
      </c>
      <c r="AE51" s="333">
        <v>1</v>
      </c>
      <c r="AF51" s="334">
        <v>1</v>
      </c>
      <c r="AG51" s="142"/>
    </row>
    <row r="52" spans="1:33" ht="28.5" customHeight="1" thickTop="1" thickBot="1" x14ac:dyDescent="0.25">
      <c r="B52"/>
      <c r="C52" s="133"/>
      <c r="D52" s="133"/>
      <c r="E52" s="133"/>
      <c r="F52" s="133"/>
      <c r="G52" s="140"/>
      <c r="H52" s="133"/>
      <c r="I52" s="133"/>
      <c r="J52" s="133"/>
      <c r="K52" s="141"/>
      <c r="L52" s="141"/>
      <c r="M52" s="140"/>
      <c r="N52" s="140"/>
      <c r="O52" s="140"/>
      <c r="P52" s="140"/>
      <c r="Q52"/>
      <c r="R52" s="140"/>
      <c r="S52" s="142"/>
      <c r="X52" s="1"/>
      <c r="Y52" s="352"/>
      <c r="Z52" s="338"/>
      <c r="AA52" s="337"/>
      <c r="AB52" s="338"/>
      <c r="AC52" s="337"/>
      <c r="AD52" s="338"/>
      <c r="AE52" s="337"/>
      <c r="AF52" s="353"/>
      <c r="AG52" s="142"/>
    </row>
    <row r="53" spans="1:33" ht="41.25" customHeight="1" thickTop="1" thickBot="1" x14ac:dyDescent="0.25">
      <c r="A53" s="151" t="s">
        <v>315</v>
      </c>
      <c r="B53" s="150"/>
      <c r="C53" s="143"/>
      <c r="D53" s="143"/>
      <c r="E53" s="143"/>
      <c r="F53" s="143"/>
      <c r="G53" s="144"/>
      <c r="H53" s="143"/>
      <c r="I53" s="143"/>
      <c r="J53" s="143"/>
      <c r="K53" s="145"/>
      <c r="L53" s="145"/>
      <c r="M53" s="144"/>
      <c r="N53" s="144"/>
      <c r="O53" s="144"/>
      <c r="P53" s="144"/>
      <c r="Q53" s="144"/>
      <c r="R53" s="144"/>
      <c r="S53" s="146"/>
      <c r="X53" s="151" t="s">
        <v>315</v>
      </c>
      <c r="Y53" s="352"/>
      <c r="Z53" s="338"/>
      <c r="AA53" s="337"/>
      <c r="AB53" s="338"/>
      <c r="AC53" s="337"/>
      <c r="AD53" s="338"/>
      <c r="AE53" s="337"/>
      <c r="AF53" s="353"/>
      <c r="AG53" s="142"/>
    </row>
    <row r="54" spans="1:33" ht="51" customHeight="1" thickTop="1" x14ac:dyDescent="0.2">
      <c r="A54" s="186" t="s">
        <v>297</v>
      </c>
      <c r="B54"/>
      <c r="C54" s="133">
        <v>0.25</v>
      </c>
      <c r="D54" s="152">
        <f>IF($E$3="VL",Y54,IF($E$3="L",AA54,IF($E$3="M",AC54,IF($E$3="S",AE54,0))))</f>
        <v>4</v>
      </c>
      <c r="E54" s="152">
        <f>IF($E$3="VL",Z54,IF($E$3="L",AB54,IF($E$3="M",AD54,IF($E$3="S",AF54,0))))</f>
        <v>4</v>
      </c>
      <c r="F54" s="290"/>
      <c r="G54" s="140">
        <v>1000</v>
      </c>
      <c r="H54" s="287">
        <f>Q54*S54</f>
        <v>33.333333333333336</v>
      </c>
      <c r="I54" s="287">
        <f>Q54*S54</f>
        <v>33.333333333333336</v>
      </c>
      <c r="J54" s="133">
        <v>2</v>
      </c>
      <c r="K54" s="260">
        <f t="shared" si="4"/>
        <v>8.3333333333333332E-3</v>
      </c>
      <c r="L54" s="167">
        <f>G54</f>
        <v>1000</v>
      </c>
      <c r="M54" s="140">
        <f t="shared" ref="M54:M55" si="19">G54*E54</f>
        <v>4000</v>
      </c>
      <c r="N54" s="142">
        <f>G54*E54*K54</f>
        <v>33.333333333333336</v>
      </c>
      <c r="O54" s="142">
        <f>K54*G54/S54</f>
        <v>8.7719298245614041</v>
      </c>
      <c r="P54" s="142">
        <f>O54*E54</f>
        <v>35.087719298245617</v>
      </c>
      <c r="Q54" s="180">
        <f>IF(E54&lt;&gt;0,IF((P54/E54)&gt;'Spectrum Efficiencies'!$J$15,('Spectrum Efficiencies'!$J$15*E54),'Incident (2)'!P54),0)</f>
        <v>35.087719298245617</v>
      </c>
      <c r="R54" s="219" t="str">
        <f>IF(E54&lt;&gt;0,IF(D54/E54=1,"N","Y"),"-")</f>
        <v>N</v>
      </c>
      <c r="S54" s="165">
        <f>IF(R54="N",'Spectrum Efficiencies'!$K$8,'Spectrum Efficiencies'!$K$11)</f>
        <v>0.95</v>
      </c>
      <c r="U54" s="4" t="s">
        <v>285</v>
      </c>
      <c r="V54" s="2"/>
      <c r="X54" s="186" t="s">
        <v>297</v>
      </c>
      <c r="Y54" s="326">
        <v>8</v>
      </c>
      <c r="Z54" s="332">
        <v>8</v>
      </c>
      <c r="AA54" s="327">
        <v>4</v>
      </c>
      <c r="AB54" s="331">
        <v>4</v>
      </c>
      <c r="AC54" s="333">
        <v>2</v>
      </c>
      <c r="AD54" s="332">
        <v>2</v>
      </c>
      <c r="AE54" s="333">
        <v>1</v>
      </c>
      <c r="AF54" s="334">
        <v>1</v>
      </c>
      <c r="AG54" s="142"/>
    </row>
    <row r="55" spans="1:33" ht="53.25" customHeight="1" thickBot="1" x14ac:dyDescent="0.25">
      <c r="A55" s="215" t="s">
        <v>304</v>
      </c>
      <c r="B55" s="170"/>
      <c r="C55" s="171">
        <v>0.25</v>
      </c>
      <c r="D55" s="294">
        <f t="shared" ref="D55:E55" si="20">IF($E$3="VL",Y55,IF($E$3="L",AA55,IF($E$3="M",AC55,IF($E$3="S",AE55,0))))</f>
        <v>10</v>
      </c>
      <c r="E55" s="294">
        <f t="shared" si="20"/>
        <v>10</v>
      </c>
      <c r="F55" s="172"/>
      <c r="G55" s="173">
        <v>512</v>
      </c>
      <c r="H55" s="185">
        <f>Q55*S55</f>
        <v>85.333333333333329</v>
      </c>
      <c r="I55" s="185">
        <f t="shared" ref="I55" si="21">Q55*S55</f>
        <v>85.333333333333329</v>
      </c>
      <c r="J55" s="171">
        <v>4</v>
      </c>
      <c r="K55" s="261">
        <f t="shared" si="4"/>
        <v>1.6666666666666666E-2</v>
      </c>
      <c r="L55" s="175">
        <f t="shared" ref="L55" si="22">G55</f>
        <v>512</v>
      </c>
      <c r="M55" s="173">
        <f t="shared" si="19"/>
        <v>5120</v>
      </c>
      <c r="N55" s="183">
        <f>G55*E55*K55</f>
        <v>85.333333333333329</v>
      </c>
      <c r="O55" s="183">
        <f>K55*G55/S55</f>
        <v>8.9824561403508767</v>
      </c>
      <c r="P55" s="183">
        <f>O55*E55</f>
        <v>89.824561403508767</v>
      </c>
      <c r="Q55" s="184">
        <f>IF(E55&lt;&gt;0,IF((P55/E55)&gt;'Spectrum Efficiencies'!$J$15,('Spectrum Efficiencies'!$J$15*E55),'Incident (2)'!P55),0)</f>
        <v>89.824561403508767</v>
      </c>
      <c r="R55" s="173" t="str">
        <f t="shared" ref="R55" si="23">IF(E55&lt;&gt;0,IF(D55/E55=1,"N","Y"),"-")</f>
        <v>N</v>
      </c>
      <c r="S55" s="379">
        <f>IF(R55="N",'Spectrum Efficiencies'!$K$8,'Spectrum Efficiencies'!$K$11)</f>
        <v>0.95</v>
      </c>
      <c r="U55" s="4" t="s">
        <v>286</v>
      </c>
      <c r="X55" s="215" t="s">
        <v>304</v>
      </c>
      <c r="Y55" s="345">
        <v>20</v>
      </c>
      <c r="Z55" s="349">
        <v>20</v>
      </c>
      <c r="AA55" s="346">
        <v>10</v>
      </c>
      <c r="AB55" s="347">
        <v>10</v>
      </c>
      <c r="AC55" s="350">
        <v>1</v>
      </c>
      <c r="AD55" s="349">
        <v>1</v>
      </c>
      <c r="AE55" s="350">
        <v>0</v>
      </c>
      <c r="AF55" s="351">
        <v>0</v>
      </c>
      <c r="AG55" s="142"/>
    </row>
    <row r="56" spans="1:33" ht="13.5" thickTop="1" x14ac:dyDescent="0.2">
      <c r="B56"/>
      <c r="C56" s="133"/>
      <c r="D56" s="133"/>
      <c r="E56" s="133"/>
      <c r="F56" s="133"/>
      <c r="G56" s="140"/>
      <c r="H56" s="133"/>
      <c r="I56" s="133"/>
      <c r="J56" s="133"/>
      <c r="K56" s="133"/>
      <c r="L56" s="133"/>
      <c r="M56" s="140"/>
      <c r="N56" s="140"/>
      <c r="O56" s="140"/>
      <c r="P56" s="140"/>
      <c r="Q56"/>
      <c r="R56" s="140"/>
      <c r="X56" s="1"/>
      <c r="Y56" s="270"/>
      <c r="Z56" s="271"/>
      <c r="AA56" s="271"/>
      <c r="AB56" s="271"/>
      <c r="AC56" s="271"/>
      <c r="AD56" s="272"/>
      <c r="AE56" s="273"/>
      <c r="AF56" s="274"/>
      <c r="AG56" s="142"/>
    </row>
    <row r="57" spans="1:33" ht="13.5" thickBot="1" x14ac:dyDescent="0.25">
      <c r="B57"/>
      <c r="C57" s="119"/>
      <c r="D57" s="119"/>
      <c r="E57" s="119"/>
      <c r="F57" s="119"/>
      <c r="G57" s="2"/>
      <c r="H57" s="119"/>
      <c r="I57" s="119"/>
      <c r="J57" s="119"/>
      <c r="K57" s="119"/>
      <c r="L57" s="119"/>
      <c r="M57" s="2"/>
      <c r="X57" s="1"/>
      <c r="Y57" s="265"/>
      <c r="Z57" s="266"/>
      <c r="AA57" s="266"/>
      <c r="AB57" s="266"/>
      <c r="AC57" s="266"/>
      <c r="AD57" s="267"/>
      <c r="AE57" s="268"/>
      <c r="AF57" s="269"/>
      <c r="AG57" s="142"/>
    </row>
    <row r="58" spans="1:33" ht="26.25" customHeight="1" thickTop="1" thickBot="1" x14ac:dyDescent="0.25">
      <c r="A58" s="151" t="s">
        <v>236</v>
      </c>
      <c r="B58" s="150"/>
      <c r="C58" s="147"/>
      <c r="D58" s="147"/>
      <c r="E58" s="147"/>
      <c r="F58" s="147"/>
      <c r="G58" s="148"/>
      <c r="H58" s="150"/>
      <c r="I58" s="157">
        <f>SUM(I32:I55)</f>
        <v>6206.7999999999993</v>
      </c>
      <c r="J58" s="154"/>
      <c r="K58" s="154"/>
      <c r="L58" s="154"/>
      <c r="M58" s="155"/>
      <c r="N58" s="155"/>
      <c r="O58" s="155"/>
      <c r="P58" s="155"/>
      <c r="Q58" s="157">
        <f>SUM(Q32:Q55)</f>
        <v>4651.2748538011692</v>
      </c>
      <c r="R58" s="155"/>
      <c r="S58" s="156"/>
      <c r="X58" s="151" t="s">
        <v>236</v>
      </c>
      <c r="Y58" s="275"/>
      <c r="Z58" s="276"/>
      <c r="AA58" s="276"/>
      <c r="AB58" s="276"/>
      <c r="AC58" s="276"/>
      <c r="AD58" s="277"/>
      <c r="AE58" s="278"/>
      <c r="AF58" s="279"/>
    </row>
    <row r="59" spans="1:33" ht="13.5" thickTop="1" x14ac:dyDescent="0.2">
      <c r="B59"/>
      <c r="C59" s="119"/>
      <c r="D59" s="119"/>
      <c r="E59" s="119"/>
      <c r="F59" s="119"/>
      <c r="G59" s="2"/>
      <c r="H59" s="119"/>
      <c r="I59" s="119"/>
      <c r="J59" s="119"/>
      <c r="K59" s="119"/>
      <c r="L59" s="119"/>
      <c r="M59" s="2"/>
      <c r="X59" s="1"/>
      <c r="Y59" s="275"/>
      <c r="Z59" s="276"/>
      <c r="AA59" s="276"/>
      <c r="AB59" s="276"/>
      <c r="AC59" s="276"/>
      <c r="AD59" s="277"/>
      <c r="AE59" s="278"/>
      <c r="AF59" s="279"/>
    </row>
    <row r="60" spans="1:33" x14ac:dyDescent="0.2">
      <c r="B60"/>
      <c r="C60" s="119"/>
      <c r="D60" s="119"/>
      <c r="E60" s="119"/>
      <c r="F60" s="119"/>
      <c r="G60" s="2"/>
      <c r="H60" s="119"/>
      <c r="I60" s="119"/>
      <c r="J60" s="119"/>
      <c r="K60" s="119"/>
      <c r="L60" s="119"/>
      <c r="M60" s="2"/>
      <c r="X60" s="1"/>
      <c r="Y60" s="275"/>
      <c r="Z60" s="276"/>
      <c r="AA60" s="276"/>
      <c r="AB60" s="276"/>
      <c r="AC60" s="276"/>
      <c r="AD60" s="277"/>
      <c r="AE60" s="278"/>
      <c r="AF60" s="279"/>
    </row>
    <row r="61" spans="1:33" x14ac:dyDescent="0.2">
      <c r="B61"/>
      <c r="C61" s="119"/>
      <c r="D61" s="119"/>
      <c r="E61" s="119"/>
      <c r="F61" s="119"/>
      <c r="G61" s="2"/>
      <c r="H61" s="119"/>
      <c r="I61" s="119"/>
      <c r="J61" s="119"/>
      <c r="K61" s="119"/>
      <c r="L61" s="119"/>
      <c r="M61" s="2"/>
      <c r="X61" s="1"/>
      <c r="Y61" s="275"/>
      <c r="Z61" s="276"/>
      <c r="AA61" s="276"/>
      <c r="AB61" s="276"/>
      <c r="AC61" s="276"/>
      <c r="AD61" s="277"/>
      <c r="AE61" s="278"/>
      <c r="AF61" s="279"/>
    </row>
    <row r="62" spans="1:33" x14ac:dyDescent="0.2">
      <c r="B62"/>
      <c r="C62" s="119"/>
      <c r="D62" s="119"/>
      <c r="E62" s="119"/>
      <c r="F62" s="119"/>
      <c r="G62" s="2"/>
      <c r="H62" s="119"/>
      <c r="I62" s="119"/>
      <c r="J62" s="119"/>
      <c r="K62" s="119"/>
      <c r="L62" s="119"/>
      <c r="M62" s="2"/>
      <c r="X62" s="1"/>
      <c r="Y62" s="275"/>
      <c r="Z62" s="276"/>
      <c r="AA62" s="276"/>
      <c r="AB62" s="276"/>
      <c r="AC62" s="276"/>
      <c r="AD62" s="277"/>
      <c r="AE62" s="278"/>
      <c r="AF62" s="279"/>
    </row>
    <row r="63" spans="1:33" x14ac:dyDescent="0.2">
      <c r="B63"/>
      <c r="C63" s="119"/>
      <c r="D63" s="119"/>
      <c r="E63" s="119"/>
      <c r="F63" s="119"/>
      <c r="G63" s="2"/>
      <c r="H63" s="119"/>
      <c r="I63" s="119"/>
      <c r="J63" s="119"/>
      <c r="K63" s="119"/>
      <c r="L63" s="119"/>
      <c r="M63" s="2"/>
      <c r="X63" s="1"/>
      <c r="Y63" s="275"/>
      <c r="Z63" s="276"/>
      <c r="AA63" s="276"/>
      <c r="AB63" s="276"/>
      <c r="AC63" s="276"/>
      <c r="AD63" s="277"/>
      <c r="AE63" s="278"/>
      <c r="AF63" s="279"/>
    </row>
    <row r="64" spans="1:33" ht="13.5" thickBot="1" x14ac:dyDescent="0.25">
      <c r="B64"/>
      <c r="C64" s="119"/>
      <c r="D64" s="119"/>
      <c r="E64" s="119"/>
      <c r="F64" s="119"/>
      <c r="G64" s="2"/>
      <c r="H64" s="119"/>
      <c r="I64" s="119"/>
      <c r="J64" s="119"/>
      <c r="K64" s="119"/>
      <c r="L64" s="119"/>
      <c r="M64" s="2"/>
      <c r="X64" s="1"/>
      <c r="Y64" s="275"/>
      <c r="Z64" s="276"/>
      <c r="AA64" s="276"/>
      <c r="AB64" s="276"/>
      <c r="AC64" s="276"/>
      <c r="AD64" s="277"/>
      <c r="AE64" s="278"/>
      <c r="AF64" s="279"/>
    </row>
    <row r="65" spans="1:32" ht="18" customHeight="1" thickTop="1" thickBot="1" x14ac:dyDescent="0.25">
      <c r="A65" s="243" t="s">
        <v>237</v>
      </c>
      <c r="B65" s="238"/>
      <c r="C65" s="239"/>
      <c r="D65" s="239"/>
      <c r="E65" s="239"/>
      <c r="F65" s="239"/>
      <c r="G65" s="240"/>
      <c r="H65" s="239"/>
      <c r="I65" s="239"/>
      <c r="J65" s="239"/>
      <c r="K65" s="239"/>
      <c r="L65" s="239"/>
      <c r="M65" s="240"/>
      <c r="N65" s="240"/>
      <c r="O65" s="240"/>
      <c r="P65" s="240"/>
      <c r="Q65" s="240"/>
      <c r="R65" s="241"/>
      <c r="X65" s="243" t="s">
        <v>237</v>
      </c>
      <c r="Y65" s="275"/>
      <c r="Z65" s="276"/>
      <c r="AA65" s="276"/>
      <c r="AB65" s="276"/>
      <c r="AC65" s="276"/>
      <c r="AD65" s="277"/>
      <c r="AE65" s="278"/>
      <c r="AF65" s="279"/>
    </row>
    <row r="66" spans="1:32" ht="103.5" thickTop="1" thickBot="1" x14ac:dyDescent="0.25">
      <c r="C66" s="224" t="s">
        <v>160</v>
      </c>
      <c r="D66" s="225" t="s">
        <v>251</v>
      </c>
      <c r="E66" s="225" t="s">
        <v>275</v>
      </c>
      <c r="F66" s="53" t="s">
        <v>252</v>
      </c>
      <c r="G66" s="227" t="s">
        <v>272</v>
      </c>
      <c r="H66" s="228" t="s">
        <v>367</v>
      </c>
      <c r="I66" s="228" t="s">
        <v>368</v>
      </c>
      <c r="J66" s="53" t="s">
        <v>249</v>
      </c>
      <c r="K66" s="227" t="s">
        <v>306</v>
      </c>
      <c r="L66" s="227" t="s">
        <v>253</v>
      </c>
      <c r="M66" s="229" t="s">
        <v>254</v>
      </c>
      <c r="N66" s="230" t="s">
        <v>301</v>
      </c>
      <c r="O66" s="231" t="s">
        <v>255</v>
      </c>
      <c r="P66" s="231" t="s">
        <v>256</v>
      </c>
      <c r="Q66" s="231" t="s">
        <v>257</v>
      </c>
      <c r="R66" s="233" t="s">
        <v>282</v>
      </c>
      <c r="X66" s="1"/>
      <c r="Y66" s="280" t="s">
        <v>270</v>
      </c>
      <c r="Z66" s="276"/>
      <c r="AA66" s="276"/>
      <c r="AB66" s="276"/>
      <c r="AC66" s="276"/>
      <c r="AD66" s="277"/>
      <c r="AE66" s="278"/>
      <c r="AF66" s="279"/>
    </row>
    <row r="67" spans="1:32" ht="44.25" customHeight="1" thickTop="1" thickBot="1" x14ac:dyDescent="0.25">
      <c r="A67" s="293" t="s">
        <v>222</v>
      </c>
      <c r="B67"/>
      <c r="C67"/>
      <c r="D67" s="86" t="s">
        <v>296</v>
      </c>
      <c r="E67"/>
      <c r="G67" s="1"/>
      <c r="M67" s="2"/>
      <c r="X67" s="293" t="s">
        <v>222</v>
      </c>
      <c r="Y67" s="200" t="s">
        <v>265</v>
      </c>
      <c r="Z67" s="310"/>
      <c r="AA67" s="201" t="s">
        <v>258</v>
      </c>
      <c r="AB67" s="310"/>
      <c r="AC67" s="202" t="s">
        <v>266</v>
      </c>
      <c r="AD67" s="313"/>
      <c r="AE67" s="203" t="s">
        <v>267</v>
      </c>
      <c r="AF67" s="204"/>
    </row>
    <row r="68" spans="1:32" ht="39" customHeight="1" thickTop="1" thickBot="1" x14ac:dyDescent="0.25">
      <c r="A68" s="151" t="s">
        <v>242</v>
      </c>
      <c r="B68" s="150"/>
      <c r="C68" s="147"/>
      <c r="D68" s="147"/>
      <c r="E68" s="147"/>
      <c r="F68" s="147"/>
      <c r="G68" s="148"/>
      <c r="H68" s="147"/>
      <c r="I68" s="147"/>
      <c r="J68" s="147"/>
      <c r="K68" s="147"/>
      <c r="L68" s="147"/>
      <c r="M68" s="148"/>
      <c r="N68" s="148"/>
      <c r="O68" s="148"/>
      <c r="P68" s="148"/>
      <c r="Q68" s="148"/>
      <c r="R68" s="148"/>
      <c r="S68" s="212"/>
      <c r="X68" s="367" t="s">
        <v>242</v>
      </c>
      <c r="Y68" s="206" t="s">
        <v>213</v>
      </c>
      <c r="Z68" s="311"/>
      <c r="AA68" s="263" t="s">
        <v>168</v>
      </c>
      <c r="AB68" s="312"/>
      <c r="AC68" s="262" t="s">
        <v>167</v>
      </c>
      <c r="AD68" s="312"/>
      <c r="AE68" s="262" t="s">
        <v>188</v>
      </c>
      <c r="AF68" s="264"/>
    </row>
    <row r="69" spans="1:32" ht="55.5" customHeight="1" thickTop="1" x14ac:dyDescent="0.2">
      <c r="A69" s="186" t="s">
        <v>295</v>
      </c>
      <c r="B69" s="158"/>
      <c r="C69" s="159">
        <v>1</v>
      </c>
      <c r="D69" s="152">
        <f>IF($E$3="VL",Y69,IF($E$3="L",AA69,IF($E$3="M",AC69,IF($E$3="S",AE69,0))))</f>
        <v>1</v>
      </c>
      <c r="E69" s="152">
        <f>D69</f>
        <v>1</v>
      </c>
      <c r="F69" s="152"/>
      <c r="G69" s="161">
        <v>512</v>
      </c>
      <c r="H69" s="162">
        <f>IF(D69&lt;&gt;0,Q69*R69/D69,0)</f>
        <v>512</v>
      </c>
      <c r="I69" s="286">
        <f>Q69*R69</f>
        <v>512</v>
      </c>
      <c r="J69" s="159">
        <v>60</v>
      </c>
      <c r="K69" s="163">
        <f>C69*J69/60</f>
        <v>1</v>
      </c>
      <c r="L69" s="164">
        <f>G69</f>
        <v>512</v>
      </c>
      <c r="M69" s="161">
        <f>G69*D69</f>
        <v>512</v>
      </c>
      <c r="N69" s="161">
        <f>G69*D69*K69</f>
        <v>512</v>
      </c>
      <c r="O69" s="178">
        <f>G69*K69/R69</f>
        <v>787.69230769230762</v>
      </c>
      <c r="P69" s="178">
        <f>O69*D69</f>
        <v>787.69230769230762</v>
      </c>
      <c r="Q69" s="180">
        <f>IF(D69&lt;&gt;0,IF((P69/D69)&gt;'Spectrum Efficiencies'!$J$14,('Spectrum Efficiencies'!$J$14*D69),'Incident (2)'!P69),0)</f>
        <v>787.69230769230762</v>
      </c>
      <c r="R69" s="178">
        <f>'Spectrum Efficiencies'!$J$8</f>
        <v>0.65</v>
      </c>
      <c r="S69" s="213"/>
      <c r="T69" s="2" t="s">
        <v>344</v>
      </c>
      <c r="U69" s="4" t="s">
        <v>261</v>
      </c>
      <c r="V69" s="4" t="s">
        <v>327</v>
      </c>
      <c r="X69" s="368" t="s">
        <v>295</v>
      </c>
      <c r="Y69" s="333">
        <v>2</v>
      </c>
      <c r="Z69" s="336"/>
      <c r="AA69" s="327">
        <v>1</v>
      </c>
      <c r="AB69" s="338"/>
      <c r="AC69" s="329">
        <v>0</v>
      </c>
      <c r="AD69" s="340"/>
      <c r="AE69" s="333">
        <v>0</v>
      </c>
      <c r="AF69" s="342"/>
    </row>
    <row r="70" spans="1:32" ht="39" customHeight="1" x14ac:dyDescent="0.2">
      <c r="A70" s="186" t="s">
        <v>260</v>
      </c>
      <c r="B70"/>
      <c r="C70" s="133">
        <v>1</v>
      </c>
      <c r="D70" s="152">
        <f t="shared" ref="D70:D73" si="24">IF($E$3="VL",Y70,IF($E$3="L",AA70,IF($E$3="M",AC70,IF($E$3="S",AE70,0))))</f>
        <v>1</v>
      </c>
      <c r="E70" s="152">
        <f>D70</f>
        <v>1</v>
      </c>
      <c r="F70" s="152"/>
      <c r="G70" s="140">
        <v>960</v>
      </c>
      <c r="H70" s="166">
        <f t="shared" ref="H70:H73" si="25">IF(D70&lt;&gt;0,Q70*R70/D70,0)</f>
        <v>585</v>
      </c>
      <c r="I70" s="287">
        <f>Q70*R70</f>
        <v>585</v>
      </c>
      <c r="J70" s="133">
        <v>60</v>
      </c>
      <c r="K70" s="141">
        <f>C70*J70/60</f>
        <v>1</v>
      </c>
      <c r="L70" s="133">
        <f t="shared" ref="L70:L73" si="26">G70</f>
        <v>960</v>
      </c>
      <c r="M70" s="133">
        <f t="shared" ref="M70:M73" si="27">G70*D70</f>
        <v>960</v>
      </c>
      <c r="N70" s="133">
        <f t="shared" ref="N70:N73" si="28">G70*D70*K70</f>
        <v>960</v>
      </c>
      <c r="O70" s="141">
        <f>G70*K69/R70</f>
        <v>1476.9230769230769</v>
      </c>
      <c r="P70" s="141">
        <f t="shared" ref="P70:P73" si="29">O70*D70</f>
        <v>1476.9230769230769</v>
      </c>
      <c r="Q70" s="180">
        <f>IF(D70&lt;&gt;0,IF((P70/D70)&gt;'Spectrum Efficiencies'!$J$14,('Spectrum Efficiencies'!$J$14*D70),'Incident (2)'!P70),0)</f>
        <v>900</v>
      </c>
      <c r="R70" s="141">
        <f>'Spectrum Efficiencies'!$J$8</f>
        <v>0.65</v>
      </c>
      <c r="S70" s="213"/>
      <c r="T70" s="2" t="s">
        <v>349</v>
      </c>
      <c r="U70" s="4" t="s">
        <v>326</v>
      </c>
      <c r="X70" s="369" t="s">
        <v>260</v>
      </c>
      <c r="Y70" s="333">
        <v>2</v>
      </c>
      <c r="Z70" s="336"/>
      <c r="AA70" s="327">
        <v>1</v>
      </c>
      <c r="AB70" s="338"/>
      <c r="AC70" s="329">
        <v>0</v>
      </c>
      <c r="AD70" s="340"/>
      <c r="AE70" s="333">
        <v>0</v>
      </c>
      <c r="AF70" s="342"/>
    </row>
    <row r="71" spans="1:32" ht="40.5" customHeight="1" x14ac:dyDescent="0.2">
      <c r="A71" s="186" t="s">
        <v>329</v>
      </c>
      <c r="B71"/>
      <c r="C71" s="133">
        <v>1</v>
      </c>
      <c r="D71" s="152">
        <f t="shared" si="24"/>
        <v>2</v>
      </c>
      <c r="E71" s="152">
        <f t="shared" ref="E71:E72" si="30">D71</f>
        <v>2</v>
      </c>
      <c r="F71" s="152"/>
      <c r="G71" s="140">
        <v>512</v>
      </c>
      <c r="H71" s="166">
        <f t="shared" si="25"/>
        <v>512</v>
      </c>
      <c r="I71" s="287">
        <f t="shared" ref="I71:I73" si="31">Q71*R71</f>
        <v>1024</v>
      </c>
      <c r="J71" s="133">
        <v>60</v>
      </c>
      <c r="K71" s="141">
        <f>C71*J71/60</f>
        <v>1</v>
      </c>
      <c r="L71" s="133">
        <f t="shared" si="26"/>
        <v>512</v>
      </c>
      <c r="M71" s="133">
        <f t="shared" si="27"/>
        <v>1024</v>
      </c>
      <c r="N71" s="133">
        <f t="shared" si="28"/>
        <v>1024</v>
      </c>
      <c r="O71" s="141">
        <f t="shared" ref="O71:O72" si="32">G71*K70/R71</f>
        <v>787.69230769230762</v>
      </c>
      <c r="P71" s="141">
        <f t="shared" si="29"/>
        <v>1575.3846153846152</v>
      </c>
      <c r="Q71" s="180">
        <f>IF(D71&lt;&gt;0,IF((P71/D71)&gt;'Spectrum Efficiencies'!$J$14,('Spectrum Efficiencies'!$J$14*D71),'Incident (2)'!P71),0)</f>
        <v>1575.3846153846152</v>
      </c>
      <c r="R71" s="141">
        <f>'Spectrum Efficiencies'!$J$8</f>
        <v>0.65</v>
      </c>
      <c r="S71" s="213"/>
      <c r="T71" s="2" t="s">
        <v>349</v>
      </c>
      <c r="U71" s="4" t="s">
        <v>262</v>
      </c>
      <c r="X71" s="369" t="s">
        <v>329</v>
      </c>
      <c r="Y71" s="333">
        <v>4</v>
      </c>
      <c r="Z71" s="336"/>
      <c r="AA71" s="327">
        <v>2</v>
      </c>
      <c r="AB71" s="338"/>
      <c r="AC71" s="329">
        <v>1</v>
      </c>
      <c r="AD71" s="340"/>
      <c r="AE71" s="333">
        <v>1</v>
      </c>
      <c r="AF71" s="342"/>
    </row>
    <row r="72" spans="1:32" ht="40.5" customHeight="1" x14ac:dyDescent="0.2">
      <c r="A72" s="186" t="s">
        <v>328</v>
      </c>
      <c r="B72" s="221"/>
      <c r="C72" s="324">
        <v>1</v>
      </c>
      <c r="D72" s="152">
        <f t="shared" si="24"/>
        <v>4</v>
      </c>
      <c r="E72" s="152">
        <f t="shared" si="30"/>
        <v>4</v>
      </c>
      <c r="F72" s="152"/>
      <c r="G72" s="325">
        <v>128</v>
      </c>
      <c r="H72" s="166">
        <f t="shared" si="25"/>
        <v>128</v>
      </c>
      <c r="I72" s="287">
        <f t="shared" si="31"/>
        <v>512</v>
      </c>
      <c r="J72" s="133">
        <v>60</v>
      </c>
      <c r="K72" s="141">
        <f>C72*J72/60</f>
        <v>1</v>
      </c>
      <c r="L72" s="167">
        <f t="shared" si="26"/>
        <v>128</v>
      </c>
      <c r="M72" s="140">
        <f t="shared" si="27"/>
        <v>512</v>
      </c>
      <c r="N72" s="140">
        <f t="shared" si="28"/>
        <v>512</v>
      </c>
      <c r="O72" s="141">
        <f t="shared" si="32"/>
        <v>196.92307692307691</v>
      </c>
      <c r="P72" s="142">
        <f t="shared" si="29"/>
        <v>787.69230769230762</v>
      </c>
      <c r="Q72" s="180">
        <f>IF(D72&lt;&gt;0,IF((P72/D72)&gt;'Spectrum Efficiencies'!$J$14,('Spectrum Efficiencies'!$J$14*D72),'Incident (2)'!P72),0)</f>
        <v>787.69230769230762</v>
      </c>
      <c r="R72" s="141">
        <f>'Spectrum Efficiencies'!$J$8</f>
        <v>0.65</v>
      </c>
      <c r="S72" s="213"/>
      <c r="T72" s="2" t="s">
        <v>349</v>
      </c>
      <c r="X72" s="369" t="s">
        <v>328</v>
      </c>
      <c r="Y72" s="333">
        <v>8</v>
      </c>
      <c r="Z72" s="336"/>
      <c r="AA72" s="327">
        <v>4</v>
      </c>
      <c r="AB72" s="338"/>
      <c r="AC72" s="329">
        <v>2</v>
      </c>
      <c r="AD72" s="340"/>
      <c r="AE72" s="333">
        <v>0</v>
      </c>
      <c r="AF72" s="342"/>
    </row>
    <row r="73" spans="1:32" ht="45" customHeight="1" thickBot="1" x14ac:dyDescent="0.25">
      <c r="A73" s="322" t="s">
        <v>340</v>
      </c>
      <c r="B73" s="223"/>
      <c r="C73" s="247">
        <v>1</v>
      </c>
      <c r="D73" s="294">
        <f t="shared" si="24"/>
        <v>2</v>
      </c>
      <c r="E73" s="323">
        <f>D73</f>
        <v>2</v>
      </c>
      <c r="F73" s="323"/>
      <c r="G73" s="249">
        <v>512</v>
      </c>
      <c r="H73" s="381">
        <f t="shared" si="25"/>
        <v>512</v>
      </c>
      <c r="I73" s="297">
        <f t="shared" si="31"/>
        <v>1024</v>
      </c>
      <c r="J73" s="247">
        <v>30</v>
      </c>
      <c r="K73" s="298">
        <f>C73*J73/60</f>
        <v>0.5</v>
      </c>
      <c r="L73" s="299">
        <f t="shared" si="26"/>
        <v>512</v>
      </c>
      <c r="M73" s="249">
        <f t="shared" si="27"/>
        <v>1024</v>
      </c>
      <c r="N73" s="249">
        <f t="shared" si="28"/>
        <v>512</v>
      </c>
      <c r="O73" s="380">
        <f>G73*K69/R73</f>
        <v>787.69230769230762</v>
      </c>
      <c r="P73" s="380">
        <f t="shared" si="29"/>
        <v>1575.3846153846152</v>
      </c>
      <c r="Q73" s="184">
        <f>IF(D73&lt;&gt;0,IF((P73/D73)&gt;'Spectrum Efficiencies'!$J$14,('Spectrum Efficiencies'!$J$14*D73),'Incident (2)'!P73),0)</f>
        <v>1575.3846153846152</v>
      </c>
      <c r="R73" s="300">
        <f>'Spectrum Efficiencies'!$J$8</f>
        <v>0.65</v>
      </c>
      <c r="S73" s="213"/>
      <c r="T73" s="2" t="s">
        <v>343</v>
      </c>
      <c r="X73" s="370" t="s">
        <v>340</v>
      </c>
      <c r="Y73" s="333">
        <v>4</v>
      </c>
      <c r="Z73" s="336"/>
      <c r="AA73" s="327">
        <v>2</v>
      </c>
      <c r="AB73" s="338"/>
      <c r="AC73" s="329">
        <v>0</v>
      </c>
      <c r="AD73" s="340"/>
      <c r="AE73" s="333">
        <v>0</v>
      </c>
      <c r="AF73" s="342"/>
    </row>
    <row r="74" spans="1:32" ht="26.25" customHeight="1" thickTop="1" thickBot="1" x14ac:dyDescent="0.25">
      <c r="B74"/>
      <c r="C74" s="119"/>
      <c r="D74" s="119"/>
      <c r="E74" s="119"/>
      <c r="F74" s="119"/>
      <c r="G74" s="2"/>
      <c r="H74" s="119"/>
      <c r="I74" s="119"/>
      <c r="J74" s="119"/>
      <c r="K74" s="119"/>
      <c r="L74" s="119"/>
      <c r="M74" s="2"/>
      <c r="Q74"/>
      <c r="X74" s="1"/>
      <c r="Y74" s="335"/>
      <c r="Z74" s="336"/>
      <c r="AA74" s="339"/>
      <c r="AB74" s="336"/>
      <c r="AC74" s="339"/>
      <c r="AD74" s="340"/>
      <c r="AE74" s="341"/>
      <c r="AF74" s="342"/>
    </row>
    <row r="75" spans="1:32" ht="30.75" customHeight="1" thickTop="1" thickBot="1" x14ac:dyDescent="0.25">
      <c r="A75" s="217" t="s">
        <v>224</v>
      </c>
      <c r="B75" s="198"/>
      <c r="C75" s="218"/>
      <c r="D75" s="218"/>
      <c r="E75" s="218"/>
      <c r="F75" s="218"/>
      <c r="G75" s="219"/>
      <c r="H75" s="218"/>
      <c r="I75" s="218"/>
      <c r="J75" s="218"/>
      <c r="K75" s="220"/>
      <c r="L75" s="220"/>
      <c r="M75" s="219"/>
      <c r="N75" s="219"/>
      <c r="O75" s="219"/>
      <c r="P75" s="219"/>
      <c r="Q75" s="219"/>
      <c r="R75" s="251"/>
      <c r="S75" s="214"/>
      <c r="X75" s="366" t="s">
        <v>224</v>
      </c>
      <c r="Y75" s="341"/>
      <c r="Z75" s="336"/>
      <c r="AA75" s="339"/>
      <c r="AB75" s="336"/>
      <c r="AC75" s="339"/>
      <c r="AD75" s="340"/>
      <c r="AE75" s="341"/>
      <c r="AF75" s="342"/>
    </row>
    <row r="76" spans="1:32" ht="47.25" customHeight="1" thickTop="1" x14ac:dyDescent="0.2">
      <c r="A76" s="187" t="s">
        <v>323</v>
      </c>
      <c r="B76" s="222"/>
      <c r="C76" s="245">
        <v>20</v>
      </c>
      <c r="D76" s="301">
        <f>IF($E$3="VL",Y76,IF($E$3="L",AA76,IF($E$3="M",AC76,IF($E$3="S",AE76,0))))</f>
        <v>100</v>
      </c>
      <c r="E76" s="301">
        <f>D76</f>
        <v>100</v>
      </c>
      <c r="F76" s="159">
        <v>100</v>
      </c>
      <c r="G76" s="246"/>
      <c r="H76" s="245"/>
      <c r="I76" s="286">
        <f>Q76*R76</f>
        <v>26.666666666666671</v>
      </c>
      <c r="J76" s="218">
        <v>1</v>
      </c>
      <c r="K76" s="259">
        <f t="shared" ref="K76:K86" si="33">C76*J76/60</f>
        <v>0.33333333333333331</v>
      </c>
      <c r="L76" s="220">
        <f>F76*8/(1000*J76)</f>
        <v>0.8</v>
      </c>
      <c r="M76" s="295">
        <f>E76*F76*8*C76/(J76*60*1000)</f>
        <v>26.666666666666668</v>
      </c>
      <c r="N76" s="295">
        <f>E76*F76*8*C76/(J76*60*1000)</f>
        <v>26.666666666666668</v>
      </c>
      <c r="O76" s="256">
        <f>IF(D76&lt;&gt;0,N76/(R76*D76),0)</f>
        <v>0.4102564102564103</v>
      </c>
      <c r="P76" s="256">
        <f>O76*D76</f>
        <v>41.025641025641029</v>
      </c>
      <c r="Q76" s="285">
        <f>IF(D76&lt;&gt;0,IF((P76/D76)&gt;'Spectrum Efficiencies'!$J$14,('Spectrum Efficiencies'!$J$14*D76),'Incident (2)'!P76),0)</f>
        <v>41.025641025641029</v>
      </c>
      <c r="R76" s="165">
        <f>'Spectrum Efficiencies'!$J$8</f>
        <v>0.65</v>
      </c>
      <c r="U76" s="4" t="s">
        <v>283</v>
      </c>
      <c r="X76" s="371" t="s">
        <v>323</v>
      </c>
      <c r="Y76" s="333">
        <v>250</v>
      </c>
      <c r="Z76" s="336"/>
      <c r="AA76" s="327">
        <v>100</v>
      </c>
      <c r="AB76" s="338"/>
      <c r="AC76" s="329">
        <v>30</v>
      </c>
      <c r="AD76" s="340"/>
      <c r="AE76" s="333">
        <v>10</v>
      </c>
      <c r="AF76" s="342"/>
    </row>
    <row r="77" spans="1:32" ht="42" customHeight="1" x14ac:dyDescent="0.2">
      <c r="A77" s="186" t="s">
        <v>336</v>
      </c>
      <c r="B77"/>
      <c r="C77" s="133">
        <v>30</v>
      </c>
      <c r="D77" s="152">
        <f t="shared" ref="D77:D86" si="34">IF($E$3="VL",Y77,IF($E$3="L",AA77,IF($E$3="M",AC77,IF($E$3="S",AE77,0))))</f>
        <v>20</v>
      </c>
      <c r="E77" s="152">
        <f>D77</f>
        <v>20</v>
      </c>
      <c r="F77" s="133">
        <v>100</v>
      </c>
      <c r="G77" s="153"/>
      <c r="H77" s="133"/>
      <c r="I77" s="287">
        <f>Q77*R77</f>
        <v>8</v>
      </c>
      <c r="J77" s="133">
        <v>1</v>
      </c>
      <c r="K77" s="260">
        <f t="shared" si="33"/>
        <v>0.5</v>
      </c>
      <c r="L77" s="141">
        <f t="shared" ref="L77:L86" si="35">F77*8/(1000*J77)</f>
        <v>0.8</v>
      </c>
      <c r="M77" s="179">
        <f t="shared" ref="M77:M86" si="36">E77*F77*8*C77/(J77*60*1000)</f>
        <v>8</v>
      </c>
      <c r="N77" s="179">
        <f t="shared" ref="N77:N86" si="37">E77*F77*8*C77/(J77*60*1000)</f>
        <v>8</v>
      </c>
      <c r="O77" s="142">
        <f t="shared" ref="O77:O86" si="38">IF(D77&lt;&gt;0,N77/(R77*D77),0)</f>
        <v>0.61538461538461542</v>
      </c>
      <c r="P77" s="142">
        <f>O77*D77</f>
        <v>12.307692307692308</v>
      </c>
      <c r="Q77" s="180">
        <f>IF(D77&lt;&gt;0,IF((P77/D77)&gt;'Spectrum Efficiencies'!$J$14,('Spectrum Efficiencies'!$J$14*D77),'Incident (2)'!P77),0)</f>
        <v>12.307692307692308</v>
      </c>
      <c r="R77" s="255">
        <f>'Spectrum Efficiencies'!$J$8</f>
        <v>0.65</v>
      </c>
      <c r="U77" s="4" t="s">
        <v>283</v>
      </c>
      <c r="X77" s="369" t="s">
        <v>336</v>
      </c>
      <c r="Y77" s="333">
        <v>100</v>
      </c>
      <c r="Z77" s="336"/>
      <c r="AA77" s="327">
        <v>20</v>
      </c>
      <c r="AB77" s="338"/>
      <c r="AC77" s="329">
        <v>8</v>
      </c>
      <c r="AD77" s="340"/>
      <c r="AE77" s="333">
        <v>4</v>
      </c>
      <c r="AF77" s="342"/>
    </row>
    <row r="78" spans="1:32" ht="36" customHeight="1" x14ac:dyDescent="0.2">
      <c r="A78" s="186" t="s">
        <v>284</v>
      </c>
      <c r="B78"/>
      <c r="C78" s="133">
        <v>60</v>
      </c>
      <c r="D78" s="152">
        <f t="shared" si="34"/>
        <v>25</v>
      </c>
      <c r="E78" s="152">
        <f t="shared" ref="E78:E86" si="39">D78</f>
        <v>25</v>
      </c>
      <c r="F78" s="133">
        <v>200</v>
      </c>
      <c r="G78" s="153"/>
      <c r="H78" s="133"/>
      <c r="I78" s="287">
        <f t="shared" ref="I78:I85" si="40">Q78*R78</f>
        <v>40</v>
      </c>
      <c r="J78" s="133">
        <v>1</v>
      </c>
      <c r="K78" s="260">
        <f t="shared" si="33"/>
        <v>1</v>
      </c>
      <c r="L78" s="141">
        <f t="shared" si="35"/>
        <v>1.6</v>
      </c>
      <c r="M78" s="179">
        <f t="shared" si="36"/>
        <v>40</v>
      </c>
      <c r="N78" s="179">
        <f t="shared" si="37"/>
        <v>40</v>
      </c>
      <c r="O78" s="142">
        <f t="shared" si="38"/>
        <v>2.4615384615384617</v>
      </c>
      <c r="P78" s="142">
        <f t="shared" ref="P78:P86" si="41">O78*D78</f>
        <v>61.53846153846154</v>
      </c>
      <c r="Q78" s="180">
        <f>IF(D78&lt;&gt;0,IF((P78/D78)&gt;'Spectrum Efficiencies'!$J$14,('Spectrum Efficiencies'!$J$14*D78),'Incident (2)'!P78),0)</f>
        <v>61.53846153846154</v>
      </c>
      <c r="R78" s="255">
        <f>'Spectrum Efficiencies'!$J$8</f>
        <v>0.65</v>
      </c>
      <c r="X78" s="369" t="s">
        <v>284</v>
      </c>
      <c r="Y78" s="333">
        <v>50</v>
      </c>
      <c r="Z78" s="336"/>
      <c r="AA78" s="327">
        <v>25</v>
      </c>
      <c r="AB78" s="338"/>
      <c r="AC78" s="329">
        <v>4</v>
      </c>
      <c r="AD78" s="340"/>
      <c r="AE78" s="333">
        <v>2</v>
      </c>
      <c r="AF78" s="342"/>
    </row>
    <row r="79" spans="1:32" ht="41.25" customHeight="1" x14ac:dyDescent="0.2">
      <c r="A79" s="186" t="s">
        <v>325</v>
      </c>
      <c r="B79"/>
      <c r="C79" s="133">
        <v>20</v>
      </c>
      <c r="D79" s="152">
        <f t="shared" si="34"/>
        <v>50</v>
      </c>
      <c r="E79" s="152">
        <f t="shared" si="39"/>
        <v>50</v>
      </c>
      <c r="F79" s="133">
        <v>100</v>
      </c>
      <c r="G79" s="153"/>
      <c r="H79" s="133"/>
      <c r="I79" s="287">
        <f t="shared" si="40"/>
        <v>13.333333333333336</v>
      </c>
      <c r="J79" s="133">
        <v>1</v>
      </c>
      <c r="K79" s="260">
        <f t="shared" si="33"/>
        <v>0.33333333333333331</v>
      </c>
      <c r="L79" s="141">
        <f t="shared" si="35"/>
        <v>0.8</v>
      </c>
      <c r="M79" s="179">
        <f t="shared" si="36"/>
        <v>13.333333333333334</v>
      </c>
      <c r="N79" s="179">
        <f t="shared" si="37"/>
        <v>13.333333333333334</v>
      </c>
      <c r="O79" s="142">
        <f t="shared" si="38"/>
        <v>0.4102564102564103</v>
      </c>
      <c r="P79" s="142">
        <f t="shared" si="41"/>
        <v>20.512820512820515</v>
      </c>
      <c r="Q79" s="180">
        <f>IF(D79&lt;&gt;0,IF((P79/D79)&gt;'Spectrum Efficiencies'!$J$14,('Spectrum Efficiencies'!$J$14*D79),'Incident (2)'!P79),0)</f>
        <v>20.512820512820515</v>
      </c>
      <c r="R79" s="255">
        <f>'Spectrum Efficiencies'!$J$8</f>
        <v>0.65</v>
      </c>
      <c r="U79" s="4" t="s">
        <v>283</v>
      </c>
      <c r="X79" s="369" t="s">
        <v>325</v>
      </c>
      <c r="Y79" s="333">
        <v>100</v>
      </c>
      <c r="Z79" s="336"/>
      <c r="AA79" s="327">
        <v>50</v>
      </c>
      <c r="AB79" s="338"/>
      <c r="AC79" s="329">
        <v>10</v>
      </c>
      <c r="AD79" s="340"/>
      <c r="AE79" s="333">
        <v>6</v>
      </c>
      <c r="AF79" s="342"/>
    </row>
    <row r="80" spans="1:32" ht="33" customHeight="1" x14ac:dyDescent="0.2">
      <c r="A80" s="188" t="s">
        <v>324</v>
      </c>
      <c r="B80"/>
      <c r="C80" s="133">
        <v>60</v>
      </c>
      <c r="D80" s="152">
        <f t="shared" si="34"/>
        <v>2</v>
      </c>
      <c r="E80" s="152">
        <f t="shared" si="39"/>
        <v>2</v>
      </c>
      <c r="F80" s="133">
        <v>200</v>
      </c>
      <c r="G80" s="153"/>
      <c r="H80" s="133"/>
      <c r="I80" s="287">
        <f t="shared" si="40"/>
        <v>3.2</v>
      </c>
      <c r="J80" s="133">
        <v>1</v>
      </c>
      <c r="K80" s="260">
        <f t="shared" si="33"/>
        <v>1</v>
      </c>
      <c r="L80" s="141">
        <f t="shared" si="35"/>
        <v>1.6</v>
      </c>
      <c r="M80" s="179">
        <f t="shared" si="36"/>
        <v>3.2</v>
      </c>
      <c r="N80" s="179">
        <f t="shared" si="37"/>
        <v>3.2</v>
      </c>
      <c r="O80" s="142">
        <f t="shared" si="38"/>
        <v>2.4615384615384617</v>
      </c>
      <c r="P80" s="142">
        <f t="shared" si="41"/>
        <v>4.9230769230769234</v>
      </c>
      <c r="Q80" s="180">
        <f>IF(D80&lt;&gt;0,IF((P80/D80)&gt;'Spectrum Efficiencies'!$J$14,('Spectrum Efficiencies'!$J$14*D80),'Incident (2)'!P80),0)</f>
        <v>4.9230769230769234</v>
      </c>
      <c r="R80" s="255">
        <f>'Spectrum Efficiencies'!$J$8</f>
        <v>0.65</v>
      </c>
      <c r="X80" s="372" t="s">
        <v>324</v>
      </c>
      <c r="Y80" s="333">
        <v>4</v>
      </c>
      <c r="Z80" s="336"/>
      <c r="AA80" s="333">
        <v>2</v>
      </c>
      <c r="AB80" s="336"/>
      <c r="AC80" s="329">
        <v>0</v>
      </c>
      <c r="AD80" s="340"/>
      <c r="AE80" s="333">
        <v>0</v>
      </c>
      <c r="AF80" s="342"/>
    </row>
    <row r="81" spans="1:32" ht="47.25" customHeight="1" x14ac:dyDescent="0.2">
      <c r="A81" s="188" t="s">
        <v>330</v>
      </c>
      <c r="B81"/>
      <c r="C81" s="133">
        <v>0.1</v>
      </c>
      <c r="D81" s="152">
        <f t="shared" si="34"/>
        <v>20</v>
      </c>
      <c r="E81" s="152">
        <f t="shared" si="39"/>
        <v>20</v>
      </c>
      <c r="F81" s="133">
        <v>1000</v>
      </c>
      <c r="G81" s="153"/>
      <c r="H81" s="133"/>
      <c r="I81" s="287">
        <f t="shared" si="40"/>
        <v>0.26666666666666666</v>
      </c>
      <c r="J81" s="133">
        <v>1</v>
      </c>
      <c r="K81" s="260">
        <f t="shared" si="33"/>
        <v>1.6666666666666668E-3</v>
      </c>
      <c r="L81" s="141">
        <f t="shared" si="35"/>
        <v>8</v>
      </c>
      <c r="M81" s="179">
        <f t="shared" si="36"/>
        <v>0.26666666666666666</v>
      </c>
      <c r="N81" s="179">
        <f t="shared" si="37"/>
        <v>0.26666666666666666</v>
      </c>
      <c r="O81" s="142">
        <f t="shared" si="38"/>
        <v>2.0512820512820513E-2</v>
      </c>
      <c r="P81" s="142">
        <f t="shared" si="41"/>
        <v>0.41025641025641024</v>
      </c>
      <c r="Q81" s="180">
        <f>IF(D81&lt;&gt;0,IF((P81/D81)&gt;'Spectrum Efficiencies'!$J$14,('Spectrum Efficiencies'!$J$14*D81),'Incident (2)'!P81),0)</f>
        <v>0.41025641025641024</v>
      </c>
      <c r="R81" s="255">
        <f>'Spectrum Efficiencies'!$J$8</f>
        <v>0.65</v>
      </c>
      <c r="X81" s="372" t="s">
        <v>330</v>
      </c>
      <c r="Y81" s="333">
        <v>40</v>
      </c>
      <c r="Z81" s="336"/>
      <c r="AA81" s="333">
        <v>20</v>
      </c>
      <c r="AB81" s="336"/>
      <c r="AC81" s="329">
        <v>4</v>
      </c>
      <c r="AD81" s="340"/>
      <c r="AE81" s="333">
        <v>2</v>
      </c>
      <c r="AF81" s="342"/>
    </row>
    <row r="82" spans="1:32" ht="47.25" customHeight="1" x14ac:dyDescent="0.2">
      <c r="A82" s="188" t="s">
        <v>331</v>
      </c>
      <c r="B82"/>
      <c r="C82" s="133">
        <v>0.1</v>
      </c>
      <c r="D82" s="152">
        <f t="shared" si="34"/>
        <v>8</v>
      </c>
      <c r="E82" s="152">
        <f t="shared" si="39"/>
        <v>8</v>
      </c>
      <c r="F82" s="133">
        <v>1000000</v>
      </c>
      <c r="G82" s="153"/>
      <c r="H82" s="133"/>
      <c r="I82" s="287">
        <f t="shared" si="40"/>
        <v>26.666666666666671</v>
      </c>
      <c r="J82" s="133">
        <v>4</v>
      </c>
      <c r="K82" s="260">
        <f t="shared" si="33"/>
        <v>6.6666666666666671E-3</v>
      </c>
      <c r="L82" s="141">
        <f t="shared" si="35"/>
        <v>2000</v>
      </c>
      <c r="M82" s="179">
        <f t="shared" si="36"/>
        <v>26.666666666666668</v>
      </c>
      <c r="N82" s="179">
        <f t="shared" si="37"/>
        <v>26.666666666666668</v>
      </c>
      <c r="O82" s="142">
        <f t="shared" si="38"/>
        <v>5.1282051282051286</v>
      </c>
      <c r="P82" s="142">
        <f t="shared" si="41"/>
        <v>41.025641025641029</v>
      </c>
      <c r="Q82" s="180">
        <f>IF(D82&lt;&gt;0,IF((P82/D82)&gt;'Spectrum Efficiencies'!$J$14,('Spectrum Efficiencies'!$J$14*D82),'Incident (2)'!P82),0)</f>
        <v>41.025641025641029</v>
      </c>
      <c r="R82" s="255">
        <f>'Spectrum Efficiencies'!$J$8</f>
        <v>0.65</v>
      </c>
      <c r="X82" s="372" t="s">
        <v>331</v>
      </c>
      <c r="Y82" s="333">
        <v>12</v>
      </c>
      <c r="Z82" s="336"/>
      <c r="AA82" s="333">
        <v>8</v>
      </c>
      <c r="AB82" s="336"/>
      <c r="AC82" s="329">
        <v>4</v>
      </c>
      <c r="AD82" s="340"/>
      <c r="AE82" s="333">
        <v>2</v>
      </c>
      <c r="AF82" s="342"/>
    </row>
    <row r="83" spans="1:32" ht="47.25" customHeight="1" x14ac:dyDescent="0.2">
      <c r="A83" s="188" t="s">
        <v>338</v>
      </c>
      <c r="B83"/>
      <c r="C83" s="133">
        <v>0.1</v>
      </c>
      <c r="D83" s="152">
        <f t="shared" si="34"/>
        <v>2</v>
      </c>
      <c r="E83" s="152">
        <f t="shared" si="39"/>
        <v>2</v>
      </c>
      <c r="F83" s="133">
        <v>7200000</v>
      </c>
      <c r="G83" s="153"/>
      <c r="H83" s="133"/>
      <c r="I83" s="287">
        <f t="shared" si="40"/>
        <v>9.6</v>
      </c>
      <c r="J83" s="133">
        <v>20</v>
      </c>
      <c r="K83" s="260">
        <f t="shared" si="33"/>
        <v>3.3333333333333333E-2</v>
      </c>
      <c r="L83" s="141">
        <f t="shared" si="35"/>
        <v>2880</v>
      </c>
      <c r="M83" s="179">
        <f t="shared" si="36"/>
        <v>9.6</v>
      </c>
      <c r="N83" s="179">
        <f t="shared" si="37"/>
        <v>9.6</v>
      </c>
      <c r="O83" s="142">
        <f t="shared" si="38"/>
        <v>7.3846153846153841</v>
      </c>
      <c r="P83" s="142">
        <f t="shared" si="41"/>
        <v>14.769230769230768</v>
      </c>
      <c r="Q83" s="180">
        <f>IF(D83&lt;&gt;0,IF((P83/D83)&gt;'Spectrum Efficiencies'!$J$14,('Spectrum Efficiencies'!$J$14*D83),'Incident (2)'!P83),0)</f>
        <v>14.769230769230768</v>
      </c>
      <c r="R83" s="255">
        <f>'Spectrum Efficiencies'!$J$8</f>
        <v>0.65</v>
      </c>
      <c r="X83" s="372" t="s">
        <v>338</v>
      </c>
      <c r="Y83" s="333">
        <v>4</v>
      </c>
      <c r="Z83" s="336"/>
      <c r="AA83" s="333">
        <v>2</v>
      </c>
      <c r="AB83" s="336"/>
      <c r="AC83" s="329">
        <v>1</v>
      </c>
      <c r="AD83" s="340"/>
      <c r="AE83" s="333">
        <v>1</v>
      </c>
      <c r="AF83" s="342"/>
    </row>
    <row r="84" spans="1:32" ht="32.25" customHeight="1" x14ac:dyDescent="0.2">
      <c r="A84" s="188" t="s">
        <v>332</v>
      </c>
      <c r="B84"/>
      <c r="C84" s="133">
        <v>0.1</v>
      </c>
      <c r="D84" s="152">
        <f t="shared" si="34"/>
        <v>4</v>
      </c>
      <c r="E84" s="152">
        <f t="shared" si="39"/>
        <v>4</v>
      </c>
      <c r="F84" s="133">
        <v>100000</v>
      </c>
      <c r="G84" s="153"/>
      <c r="H84" s="133"/>
      <c r="I84" s="287">
        <f t="shared" si="40"/>
        <v>1.3333333333333333</v>
      </c>
      <c r="J84" s="133">
        <v>4</v>
      </c>
      <c r="K84" s="260">
        <f t="shared" si="33"/>
        <v>6.6666666666666671E-3</v>
      </c>
      <c r="L84" s="141">
        <f t="shared" si="35"/>
        <v>200</v>
      </c>
      <c r="M84" s="179">
        <f t="shared" si="36"/>
        <v>1.3333333333333333</v>
      </c>
      <c r="N84" s="179">
        <f t="shared" si="37"/>
        <v>1.3333333333333333</v>
      </c>
      <c r="O84" s="142">
        <f t="shared" si="38"/>
        <v>0.51282051282051277</v>
      </c>
      <c r="P84" s="142">
        <f t="shared" si="41"/>
        <v>2.0512820512820511</v>
      </c>
      <c r="Q84" s="180">
        <f>IF(D84&lt;&gt;0,IF((P84/D84)&gt;'Spectrum Efficiencies'!$J$14,('Spectrum Efficiencies'!$J$14*D84),'Incident (2)'!P84),0)</f>
        <v>2.0512820512820511</v>
      </c>
      <c r="R84" s="255">
        <f>'Spectrum Efficiencies'!$J$8</f>
        <v>0.65</v>
      </c>
      <c r="X84" s="372" t="s">
        <v>332</v>
      </c>
      <c r="Y84" s="333">
        <v>12</v>
      </c>
      <c r="Z84" s="336"/>
      <c r="AA84" s="333">
        <v>4</v>
      </c>
      <c r="AB84" s="336"/>
      <c r="AC84" s="329">
        <v>2</v>
      </c>
      <c r="AD84" s="340"/>
      <c r="AE84" s="333">
        <v>2</v>
      </c>
      <c r="AF84" s="342"/>
    </row>
    <row r="85" spans="1:32" ht="32.25" customHeight="1" x14ac:dyDescent="0.2">
      <c r="A85" s="188" t="s">
        <v>104</v>
      </c>
      <c r="B85"/>
      <c r="C85" s="133">
        <v>0.1</v>
      </c>
      <c r="D85" s="152">
        <f t="shared" si="34"/>
        <v>4</v>
      </c>
      <c r="E85" s="152">
        <f t="shared" si="39"/>
        <v>4</v>
      </c>
      <c r="F85" s="133">
        <v>100000</v>
      </c>
      <c r="G85" s="153"/>
      <c r="H85" s="133"/>
      <c r="I85" s="287">
        <f t="shared" si="40"/>
        <v>1.3333333333333333</v>
      </c>
      <c r="J85" s="133">
        <v>4</v>
      </c>
      <c r="K85" s="260">
        <f t="shared" si="33"/>
        <v>6.6666666666666671E-3</v>
      </c>
      <c r="L85" s="141">
        <f t="shared" si="35"/>
        <v>200</v>
      </c>
      <c r="M85" s="179">
        <f t="shared" si="36"/>
        <v>1.3333333333333333</v>
      </c>
      <c r="N85" s="179">
        <f t="shared" si="37"/>
        <v>1.3333333333333333</v>
      </c>
      <c r="O85" s="142">
        <f t="shared" si="38"/>
        <v>0.51282051282051277</v>
      </c>
      <c r="P85" s="142">
        <f t="shared" si="41"/>
        <v>2.0512820512820511</v>
      </c>
      <c r="Q85" s="180">
        <f>IF(D85&lt;&gt;0,IF((P85/D85)&gt;'Spectrum Efficiencies'!$J$14,('Spectrum Efficiencies'!$J$14*D85),'Incident (2)'!P85),0)</f>
        <v>2.0512820512820511</v>
      </c>
      <c r="R85" s="255">
        <f>'Spectrum Efficiencies'!$J$8</f>
        <v>0.65</v>
      </c>
      <c r="X85" s="372" t="s">
        <v>104</v>
      </c>
      <c r="Y85" s="333">
        <v>12</v>
      </c>
      <c r="Z85" s="336"/>
      <c r="AA85" s="333">
        <v>4</v>
      </c>
      <c r="AB85" s="336"/>
      <c r="AC85" s="329">
        <v>2</v>
      </c>
      <c r="AD85" s="340"/>
      <c r="AE85" s="333">
        <v>2</v>
      </c>
      <c r="AF85" s="342"/>
    </row>
    <row r="86" spans="1:32" ht="37.5" customHeight="1" thickBot="1" x14ac:dyDescent="0.25">
      <c r="A86" s="188" t="s">
        <v>227</v>
      </c>
      <c r="B86" s="223"/>
      <c r="C86" s="247">
        <v>0.05</v>
      </c>
      <c r="D86" s="294">
        <f t="shared" si="34"/>
        <v>2</v>
      </c>
      <c r="E86" s="294">
        <f t="shared" si="39"/>
        <v>2</v>
      </c>
      <c r="F86" s="247">
        <v>100000</v>
      </c>
      <c r="G86" s="248"/>
      <c r="H86" s="247"/>
      <c r="I86" s="185">
        <f>Q86*R86</f>
        <v>0.33333333333333331</v>
      </c>
      <c r="J86" s="171">
        <v>4</v>
      </c>
      <c r="K86" s="261">
        <f t="shared" si="33"/>
        <v>3.3333333333333335E-3</v>
      </c>
      <c r="L86" s="174">
        <f t="shared" si="35"/>
        <v>200</v>
      </c>
      <c r="M86" s="182">
        <f t="shared" si="36"/>
        <v>0.33333333333333331</v>
      </c>
      <c r="N86" s="182">
        <f t="shared" si="37"/>
        <v>0.33333333333333331</v>
      </c>
      <c r="O86" s="183">
        <f t="shared" si="38"/>
        <v>0.25641025641025639</v>
      </c>
      <c r="P86" s="183">
        <f t="shared" si="41"/>
        <v>0.51282051282051277</v>
      </c>
      <c r="Q86" s="184">
        <f>IF(D86&lt;&gt;0,IF((P86/D86)&gt;'Spectrum Efficiencies'!$J$14,('Spectrum Efficiencies'!$J$14*D86),'Incident (2)'!P86),0)</f>
        <v>0.51282051282051277</v>
      </c>
      <c r="R86" s="300">
        <f>'Spectrum Efficiencies'!$J$8</f>
        <v>0.65</v>
      </c>
      <c r="X86" s="373" t="s">
        <v>227</v>
      </c>
      <c r="Y86" s="333">
        <v>8</v>
      </c>
      <c r="Z86" s="336"/>
      <c r="AA86" s="333">
        <v>2</v>
      </c>
      <c r="AB86" s="336"/>
      <c r="AC86" s="329">
        <v>2</v>
      </c>
      <c r="AD86" s="340"/>
      <c r="AE86" s="333">
        <v>2</v>
      </c>
      <c r="AF86" s="342"/>
    </row>
    <row r="87" spans="1:32" ht="27" customHeight="1" thickTop="1" thickBot="1" x14ac:dyDescent="0.25">
      <c r="B87"/>
      <c r="C87" s="119"/>
      <c r="D87" s="119"/>
      <c r="E87" s="119"/>
      <c r="F87" s="119"/>
      <c r="G87" s="2"/>
      <c r="H87" s="119"/>
      <c r="I87" s="119"/>
      <c r="J87" s="119"/>
      <c r="K87" s="119"/>
      <c r="L87" s="119"/>
      <c r="M87" s="2"/>
      <c r="X87" s="1"/>
      <c r="Y87" s="335"/>
      <c r="Z87" s="336"/>
      <c r="AA87" s="339"/>
      <c r="AB87" s="336"/>
      <c r="AC87" s="339"/>
      <c r="AD87" s="340"/>
      <c r="AE87" s="341"/>
      <c r="AF87" s="342"/>
    </row>
    <row r="88" spans="1:32" ht="35.25" customHeight="1" thickTop="1" thickBot="1" x14ac:dyDescent="0.25">
      <c r="A88" s="151" t="s">
        <v>315</v>
      </c>
      <c r="B88" s="150"/>
      <c r="C88" s="143"/>
      <c r="D88" s="143"/>
      <c r="E88" s="143"/>
      <c r="F88" s="143"/>
      <c r="G88" s="144"/>
      <c r="H88" s="143"/>
      <c r="I88" s="143"/>
      <c r="J88" s="143"/>
      <c r="K88" s="145"/>
      <c r="L88" s="145"/>
      <c r="M88" s="144"/>
      <c r="N88" s="144"/>
      <c r="O88" s="144"/>
      <c r="P88" s="144"/>
      <c r="Q88" s="144"/>
      <c r="R88" s="251"/>
      <c r="S88" s="142"/>
      <c r="X88" s="151" t="s">
        <v>315</v>
      </c>
      <c r="Y88" s="335"/>
      <c r="Z88" s="336"/>
      <c r="AA88" s="339"/>
      <c r="AB88" s="336"/>
      <c r="AC88" s="339"/>
      <c r="AD88" s="340"/>
      <c r="AE88" s="341"/>
      <c r="AF88" s="342"/>
    </row>
    <row r="89" spans="1:32" ht="57.75" customHeight="1" thickTop="1" x14ac:dyDescent="0.2">
      <c r="A89" s="250" t="s">
        <v>339</v>
      </c>
      <c r="B89"/>
      <c r="C89" s="133">
        <v>0.25</v>
      </c>
      <c r="D89" s="152">
        <f>IF($E$3="VL",Y89,IF($E$3="L",AA89,IF($E$3="M",AC89,IF($E$3="S",AE89,0))))</f>
        <v>4</v>
      </c>
      <c r="E89" s="152">
        <f>D89</f>
        <v>4</v>
      </c>
      <c r="F89" s="133"/>
      <c r="G89" s="140">
        <v>1000</v>
      </c>
      <c r="H89" s="286">
        <f>IF(D89&lt;&gt;0,Q89*R89/D89,0)</f>
        <v>16.666666666666668</v>
      </c>
      <c r="I89" s="286">
        <f>Q89*R89</f>
        <v>66.666666666666671</v>
      </c>
      <c r="J89" s="218">
        <v>4</v>
      </c>
      <c r="K89" s="259">
        <f>C89*J89/60</f>
        <v>1.6666666666666666E-2</v>
      </c>
      <c r="L89" s="254">
        <f>G89</f>
        <v>1000</v>
      </c>
      <c r="M89" s="219">
        <f>G89*D89</f>
        <v>4000</v>
      </c>
      <c r="N89" s="178">
        <f>G89*D89*K89</f>
        <v>66.666666666666671</v>
      </c>
      <c r="O89" s="142">
        <f>K89*G89/R89</f>
        <v>25.641025641025642</v>
      </c>
      <c r="P89" s="256">
        <f>O89*D89</f>
        <v>102.56410256410257</v>
      </c>
      <c r="Q89" s="180">
        <f>IF(D89&lt;&gt;0,IF((P89/D89)&gt;'Spectrum Efficiencies'!$J$14,('Spectrum Efficiencies'!$J$14*D89),'Incident (2)'!P89),0)</f>
        <v>102.56410256410257</v>
      </c>
      <c r="R89" s="165">
        <f>'Spectrum Efficiencies'!$J$8</f>
        <v>0.65</v>
      </c>
      <c r="S89" s="140"/>
      <c r="U89" s="4" t="s">
        <v>287</v>
      </c>
      <c r="X89" s="368" t="s">
        <v>339</v>
      </c>
      <c r="Y89" s="333">
        <v>8</v>
      </c>
      <c r="Z89" s="336"/>
      <c r="AA89" s="327">
        <v>4</v>
      </c>
      <c r="AB89" s="338"/>
      <c r="AC89" s="329">
        <v>1</v>
      </c>
      <c r="AD89" s="340"/>
      <c r="AE89" s="333">
        <v>1</v>
      </c>
      <c r="AF89" s="342"/>
    </row>
    <row r="90" spans="1:32" ht="45" customHeight="1" x14ac:dyDescent="0.2">
      <c r="A90" s="253" t="s">
        <v>298</v>
      </c>
      <c r="B90"/>
      <c r="C90" s="133">
        <v>0.25</v>
      </c>
      <c r="D90" s="152">
        <f t="shared" ref="D90:D91" si="42">IF($E$3="VL",Y90,IF($E$3="L",AA90,IF($E$3="M",AC90,IF($E$3="S",AE90,0))))</f>
        <v>4</v>
      </c>
      <c r="E90" s="152">
        <f>D90</f>
        <v>4</v>
      </c>
      <c r="F90" s="133"/>
      <c r="G90" s="140">
        <v>512</v>
      </c>
      <c r="H90" s="287">
        <f t="shared" ref="H90:H91" si="43">IF(D90&lt;&gt;0,Q90*R90/D90,0)</f>
        <v>8.5333333333333332</v>
      </c>
      <c r="I90" s="287">
        <f t="shared" ref="I90" si="44">Q90*R90</f>
        <v>34.133333333333333</v>
      </c>
      <c r="J90" s="133">
        <v>4</v>
      </c>
      <c r="K90" s="260">
        <f>C90*J90/60</f>
        <v>1.6666666666666666E-2</v>
      </c>
      <c r="L90" s="133">
        <f t="shared" ref="L90:L91" si="45">G90</f>
        <v>512</v>
      </c>
      <c r="M90" s="133">
        <f t="shared" ref="M90:M91" si="46">G90*D90</f>
        <v>2048</v>
      </c>
      <c r="N90" s="141">
        <f>G90*D90*K90</f>
        <v>34.133333333333333</v>
      </c>
      <c r="O90" s="142">
        <f t="shared" ref="O90:O91" si="47">K90*G90/R90</f>
        <v>13.128205128205128</v>
      </c>
      <c r="P90" s="141">
        <f t="shared" ref="P90:P91" si="48">O90*D90</f>
        <v>52.512820512820511</v>
      </c>
      <c r="Q90" s="180">
        <f>IF(D90&lt;&gt;0,IF((P90/D90)&gt;'Spectrum Efficiencies'!$J$14,('Spectrum Efficiencies'!$J$14*D90),'Incident (2)'!P90),0)</f>
        <v>52.512820512820511</v>
      </c>
      <c r="R90" s="255">
        <f>'Spectrum Efficiencies'!$J$8</f>
        <v>0.65</v>
      </c>
      <c r="S90" s="140"/>
      <c r="U90" s="4" t="s">
        <v>288</v>
      </c>
      <c r="X90" s="374" t="s">
        <v>298</v>
      </c>
      <c r="Y90" s="333">
        <v>8</v>
      </c>
      <c r="Z90" s="336"/>
      <c r="AA90" s="327">
        <v>4</v>
      </c>
      <c r="AB90" s="338"/>
      <c r="AC90" s="329">
        <v>1</v>
      </c>
      <c r="AD90" s="340"/>
      <c r="AE90" s="333">
        <v>0</v>
      </c>
      <c r="AF90" s="342"/>
    </row>
    <row r="91" spans="1:32" ht="41.25" customHeight="1" thickBot="1" x14ac:dyDescent="0.25">
      <c r="A91" s="257" t="s">
        <v>299</v>
      </c>
      <c r="B91" s="170"/>
      <c r="C91" s="171">
        <v>0.25</v>
      </c>
      <c r="D91" s="294">
        <f t="shared" si="42"/>
        <v>6</v>
      </c>
      <c r="E91" s="294">
        <f>D91</f>
        <v>6</v>
      </c>
      <c r="F91" s="171"/>
      <c r="G91" s="173">
        <v>256</v>
      </c>
      <c r="H91" s="382">
        <f t="shared" si="43"/>
        <v>4.2666666666666666</v>
      </c>
      <c r="I91" s="185">
        <f>Q91*R91</f>
        <v>25.6</v>
      </c>
      <c r="J91" s="171">
        <v>4</v>
      </c>
      <c r="K91" s="261">
        <f>C91*J91/60</f>
        <v>1.6666666666666666E-2</v>
      </c>
      <c r="L91" s="171">
        <f t="shared" si="45"/>
        <v>256</v>
      </c>
      <c r="M91" s="171">
        <f t="shared" si="46"/>
        <v>1536</v>
      </c>
      <c r="N91" s="183">
        <f>G91*D91*K91</f>
        <v>25.6</v>
      </c>
      <c r="O91" s="183">
        <f t="shared" si="47"/>
        <v>6.5641025641025639</v>
      </c>
      <c r="P91" s="174">
        <f t="shared" si="48"/>
        <v>39.384615384615387</v>
      </c>
      <c r="Q91" s="184">
        <f>IF(D91&lt;&gt;0,IF((P91/D91)&gt;'Spectrum Efficiencies'!$J$14,('Spectrum Efficiencies'!$J$14*D91),'Incident (2)'!P91),0)</f>
        <v>39.384615384615387</v>
      </c>
      <c r="R91" s="300">
        <f>'Spectrum Efficiencies'!$J$8</f>
        <v>0.65</v>
      </c>
      <c r="S91" s="140"/>
      <c r="U91" s="4" t="s">
        <v>305</v>
      </c>
      <c r="X91" s="375" t="s">
        <v>299</v>
      </c>
      <c r="Y91" s="333">
        <v>12</v>
      </c>
      <c r="Z91" s="336"/>
      <c r="AA91" s="327">
        <v>6</v>
      </c>
      <c r="AB91" s="338"/>
      <c r="AC91" s="329">
        <v>0</v>
      </c>
      <c r="AD91" s="340"/>
      <c r="AE91" s="333">
        <v>0</v>
      </c>
      <c r="AF91" s="342"/>
    </row>
    <row r="92" spans="1:32" ht="22.5" customHeight="1" thickTop="1" thickBot="1" x14ac:dyDescent="0.25">
      <c r="B92"/>
      <c r="C92" s="119"/>
      <c r="D92" s="119"/>
      <c r="E92" s="119"/>
      <c r="F92" s="119"/>
      <c r="G92" s="2"/>
      <c r="H92" s="119"/>
      <c r="I92" s="119"/>
      <c r="J92" s="119"/>
      <c r="K92" s="119"/>
      <c r="L92" s="119"/>
      <c r="M92" s="2"/>
      <c r="Y92" s="326"/>
      <c r="Z92" s="336"/>
      <c r="AA92" s="329"/>
      <c r="AB92" s="336"/>
      <c r="AC92" s="329"/>
      <c r="AD92" s="340"/>
      <c r="AE92" s="333"/>
      <c r="AF92" s="342"/>
    </row>
    <row r="93" spans="1:32" ht="26.25" customHeight="1" thickTop="1" thickBot="1" x14ac:dyDescent="0.25">
      <c r="A93" s="151" t="s">
        <v>236</v>
      </c>
      <c r="B93" s="150"/>
      <c r="C93" s="147"/>
      <c r="D93" s="147"/>
      <c r="E93" s="147"/>
      <c r="F93" s="147"/>
      <c r="G93" s="148"/>
      <c r="H93" s="150"/>
      <c r="I93" s="157">
        <f>SUM(I69:I91)</f>
        <v>3914.1333333333332</v>
      </c>
      <c r="J93" s="154"/>
      <c r="K93" s="154"/>
      <c r="L93" s="154"/>
      <c r="M93" s="155"/>
      <c r="N93" s="155"/>
      <c r="O93" s="155"/>
      <c r="P93" s="155"/>
      <c r="Q93" s="157">
        <f>SUM(Q69:Q91)</f>
        <v>6021.7435897435889</v>
      </c>
      <c r="R93" s="155"/>
      <c r="S93" s="252"/>
      <c r="Y93" s="354"/>
      <c r="Z93" s="355"/>
      <c r="AA93" s="348"/>
      <c r="AB93" s="355"/>
      <c r="AC93" s="348"/>
      <c r="AD93" s="356"/>
      <c r="AE93" s="350"/>
      <c r="AF93" s="357"/>
    </row>
    <row r="94" spans="1:32" ht="13.5" thickTop="1" x14ac:dyDescent="0.2">
      <c r="B94"/>
      <c r="C94" s="119"/>
      <c r="D94" s="119"/>
      <c r="E94" s="119"/>
      <c r="F94" s="119"/>
      <c r="G94" s="2"/>
      <c r="H94" s="119"/>
      <c r="I94" s="119"/>
      <c r="J94" s="119"/>
      <c r="K94" s="119"/>
      <c r="L94" s="119"/>
      <c r="M94" s="2"/>
      <c r="Y94" s="86" t="s">
        <v>303</v>
      </c>
    </row>
    <row r="95" spans="1:32" x14ac:dyDescent="0.2">
      <c r="B95"/>
      <c r="C95" s="119"/>
      <c r="D95" s="119"/>
      <c r="E95" s="119"/>
      <c r="F95" s="119"/>
      <c r="G95" s="2"/>
      <c r="H95" s="119"/>
      <c r="I95" s="119"/>
      <c r="J95" s="119"/>
      <c r="K95" s="119"/>
      <c r="L95" s="119"/>
      <c r="M95" s="2"/>
    </row>
    <row r="96" spans="1:32" x14ac:dyDescent="0.2">
      <c r="B96"/>
      <c r="C96" s="119"/>
      <c r="D96" s="119"/>
      <c r="E96" s="119"/>
      <c r="F96" s="119"/>
      <c r="G96" s="2"/>
      <c r="H96" s="119"/>
      <c r="I96" s="119"/>
      <c r="J96" s="119"/>
      <c r="K96" s="119"/>
      <c r="L96" s="119"/>
      <c r="M96" s="2"/>
    </row>
    <row r="97" spans="2:13" x14ac:dyDescent="0.2">
      <c r="B97"/>
      <c r="C97" s="119"/>
      <c r="D97" s="119"/>
      <c r="E97" s="119"/>
      <c r="F97" s="119"/>
      <c r="G97" s="2"/>
      <c r="H97" s="119"/>
      <c r="I97" s="119"/>
      <c r="J97" s="119"/>
      <c r="K97" s="119"/>
      <c r="L97" s="119"/>
      <c r="M97" s="2"/>
    </row>
    <row r="98" spans="2:13" x14ac:dyDescent="0.2">
      <c r="B98"/>
      <c r="C98" s="119"/>
      <c r="D98" s="119"/>
      <c r="E98" s="119"/>
      <c r="F98" s="119"/>
      <c r="G98" s="2"/>
      <c r="H98" s="119"/>
      <c r="I98" s="119"/>
      <c r="J98" s="119"/>
      <c r="K98" s="119"/>
      <c r="L98" s="119"/>
      <c r="M98" s="2"/>
    </row>
    <row r="99" spans="2:13" x14ac:dyDescent="0.2">
      <c r="B99"/>
      <c r="C99" s="119"/>
      <c r="D99" s="119"/>
      <c r="E99" s="119"/>
      <c r="F99" s="119"/>
      <c r="G99" s="2"/>
      <c r="H99" s="119"/>
      <c r="I99" s="119"/>
      <c r="J99" s="119"/>
      <c r="K99" s="119"/>
      <c r="L99" s="119"/>
      <c r="M99" s="2"/>
    </row>
    <row r="100" spans="2:13" x14ac:dyDescent="0.2">
      <c r="B100"/>
      <c r="C100" s="119"/>
      <c r="D100" s="119"/>
      <c r="E100" s="119"/>
      <c r="F100" s="119"/>
      <c r="G100" s="2"/>
      <c r="H100" s="119"/>
      <c r="I100" s="119"/>
      <c r="J100" s="119"/>
      <c r="K100" s="119"/>
      <c r="L100" s="119"/>
      <c r="M100" s="2"/>
    </row>
    <row r="101" spans="2:13" x14ac:dyDescent="0.2">
      <c r="B101"/>
      <c r="C101" s="119"/>
      <c r="D101" s="119"/>
      <c r="E101" s="119"/>
      <c r="F101" s="119"/>
      <c r="G101" s="2"/>
      <c r="H101" s="119"/>
      <c r="I101" s="119"/>
      <c r="J101" s="119"/>
      <c r="K101" s="119"/>
      <c r="L101" s="119"/>
      <c r="M101" s="2"/>
    </row>
    <row r="102" spans="2:13" x14ac:dyDescent="0.2">
      <c r="B102"/>
      <c r="C102" s="119"/>
      <c r="D102" s="119"/>
      <c r="E102" s="119"/>
      <c r="F102" s="119"/>
      <c r="G102" s="2"/>
      <c r="H102" s="119"/>
      <c r="I102" s="119"/>
      <c r="J102" s="119"/>
      <c r="K102" s="119"/>
      <c r="L102" s="119"/>
      <c r="M102" s="2"/>
    </row>
    <row r="103" spans="2:13" x14ac:dyDescent="0.2">
      <c r="B103"/>
      <c r="C103" s="119"/>
      <c r="D103" s="119"/>
      <c r="E103" s="119"/>
      <c r="F103" s="119"/>
      <c r="G103" s="2"/>
      <c r="H103" s="119"/>
      <c r="I103" s="119"/>
      <c r="J103" s="119"/>
      <c r="K103" s="119"/>
      <c r="L103" s="119"/>
      <c r="M103" s="2"/>
    </row>
    <row r="104" spans="2:13" x14ac:dyDescent="0.2">
      <c r="B104"/>
      <c r="C104" s="119"/>
      <c r="D104" s="119"/>
      <c r="E104" s="119"/>
      <c r="F104" s="119"/>
      <c r="G104" s="2"/>
      <c r="H104" s="119"/>
      <c r="I104" s="119"/>
      <c r="J104" s="119"/>
      <c r="K104" s="119"/>
      <c r="L104" s="119"/>
      <c r="M104" s="2"/>
    </row>
    <row r="105" spans="2:13" x14ac:dyDescent="0.2">
      <c r="B105"/>
      <c r="C105" s="119"/>
      <c r="D105" s="119"/>
      <c r="E105" s="119"/>
      <c r="F105" s="119"/>
      <c r="G105" s="2"/>
      <c r="H105" s="119"/>
      <c r="I105" s="119"/>
      <c r="J105" s="119"/>
      <c r="K105" s="119"/>
      <c r="L105" s="119"/>
      <c r="M105" s="2"/>
    </row>
    <row r="106" spans="2:13" x14ac:dyDescent="0.2">
      <c r="B106"/>
      <c r="C106" s="119"/>
      <c r="D106" s="119"/>
      <c r="E106" s="119"/>
      <c r="F106" s="119"/>
      <c r="G106" s="2"/>
      <c r="H106" s="119"/>
      <c r="I106" s="119"/>
      <c r="J106" s="119"/>
      <c r="K106" s="119"/>
      <c r="L106" s="119"/>
      <c r="M106" s="2"/>
    </row>
    <row r="107" spans="2:13" x14ac:dyDescent="0.2">
      <c r="B107"/>
      <c r="C107" s="119"/>
      <c r="D107" s="119"/>
      <c r="E107" s="119"/>
      <c r="F107" s="119"/>
      <c r="G107" s="2"/>
      <c r="H107" s="119"/>
      <c r="I107" s="119"/>
      <c r="J107" s="119"/>
      <c r="K107" s="119"/>
      <c r="L107" s="119"/>
      <c r="M107" s="2"/>
    </row>
    <row r="108" spans="2:13" x14ac:dyDescent="0.2">
      <c r="B108"/>
      <c r="C108" s="119"/>
      <c r="D108" s="119"/>
      <c r="E108" s="119"/>
      <c r="F108" s="119"/>
      <c r="G108" s="2"/>
      <c r="H108" s="119"/>
      <c r="I108" s="119"/>
      <c r="J108" s="119"/>
      <c r="K108" s="119"/>
      <c r="L108" s="119"/>
      <c r="M108" s="2"/>
    </row>
    <row r="109" spans="2:13" x14ac:dyDescent="0.2">
      <c r="B109"/>
      <c r="C109" s="119"/>
      <c r="D109" s="119"/>
      <c r="E109" s="119"/>
      <c r="F109" s="119"/>
      <c r="G109" s="2"/>
      <c r="H109" s="119"/>
      <c r="I109" s="119"/>
      <c r="J109" s="119"/>
      <c r="K109" s="119"/>
      <c r="L109" s="119"/>
      <c r="M109" s="2"/>
    </row>
    <row r="110" spans="2:13" x14ac:dyDescent="0.2">
      <c r="B110"/>
      <c r="C110" s="119"/>
      <c r="D110" s="119"/>
      <c r="E110" s="119"/>
      <c r="F110" s="119"/>
      <c r="G110" s="2"/>
      <c r="H110" s="119"/>
      <c r="I110" s="119"/>
      <c r="J110" s="119"/>
      <c r="K110" s="119"/>
      <c r="L110" s="119"/>
      <c r="M110" s="2"/>
    </row>
    <row r="111" spans="2:13" x14ac:dyDescent="0.2">
      <c r="B111"/>
      <c r="C111" s="119"/>
      <c r="D111" s="119"/>
      <c r="E111" s="119"/>
      <c r="F111" s="119"/>
      <c r="G111" s="2"/>
      <c r="H111" s="119"/>
      <c r="I111" s="119"/>
      <c r="J111" s="119"/>
      <c r="K111" s="119"/>
      <c r="L111" s="119"/>
      <c r="M111" s="2"/>
    </row>
    <row r="112" spans="2:13" x14ac:dyDescent="0.2">
      <c r="B112"/>
      <c r="C112" s="119"/>
      <c r="D112" s="119"/>
      <c r="E112" s="119"/>
      <c r="F112" s="119"/>
      <c r="G112" s="2"/>
      <c r="H112" s="119"/>
      <c r="I112" s="119"/>
      <c r="J112" s="119"/>
      <c r="K112" s="119"/>
      <c r="L112" s="119"/>
      <c r="M112" s="2"/>
    </row>
    <row r="113" spans="1:97" x14ac:dyDescent="0.2">
      <c r="B113"/>
      <c r="C113" s="119"/>
      <c r="D113" s="119"/>
      <c r="E113" s="119"/>
      <c r="F113" s="119"/>
      <c r="G113" s="2"/>
      <c r="H113" s="119"/>
      <c r="I113" s="119"/>
      <c r="J113" s="119"/>
      <c r="K113" s="119"/>
      <c r="L113" s="119"/>
      <c r="M113" s="2"/>
    </row>
    <row r="114" spans="1:97" x14ac:dyDescent="0.2">
      <c r="F114" s="119"/>
      <c r="G114" s="2"/>
      <c r="H114" s="119"/>
      <c r="I114" s="119"/>
      <c r="J114" s="119"/>
      <c r="K114" s="119"/>
      <c r="L114" s="119"/>
      <c r="M114" s="2"/>
    </row>
    <row r="115" spans="1:97" x14ac:dyDescent="0.2">
      <c r="A115"/>
      <c r="B115"/>
      <c r="C115"/>
      <c r="D115"/>
      <c r="E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x14ac:dyDescent="0.2">
      <c r="A116"/>
      <c r="B116"/>
      <c r="C116"/>
      <c r="D116"/>
      <c r="E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s="92" customFormat="1" ht="32.25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s="5" customFormat="1" ht="126.75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s="93" customFormat="1" ht="24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s="13" customFormat="1" ht="19.5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41.25" customHeight="1" x14ac:dyDescent="0.2">
      <c r="A121"/>
      <c r="B121"/>
      <c r="C121"/>
      <c r="D121"/>
      <c r="E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 ht="41.25" customHeight="1" x14ac:dyDescent="0.2">
      <c r="A122"/>
      <c r="B122"/>
      <c r="C122"/>
      <c r="D122"/>
      <c r="E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 ht="41.25" customHeight="1" x14ac:dyDescent="0.2">
      <c r="A123"/>
      <c r="B123"/>
      <c r="C123"/>
      <c r="D123"/>
      <c r="E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 ht="41.25" customHeight="1" x14ac:dyDescent="0.2">
      <c r="A124"/>
      <c r="B124"/>
      <c r="C124"/>
      <c r="D124"/>
      <c r="E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 ht="61.5" customHeight="1" x14ac:dyDescent="0.2">
      <c r="A125"/>
      <c r="B125"/>
      <c r="C125"/>
      <c r="D125"/>
      <c r="E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 ht="52.5" customHeight="1" x14ac:dyDescent="0.2">
      <c r="A126"/>
      <c r="B126"/>
      <c r="C126"/>
      <c r="D126"/>
      <c r="E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 ht="41.25" customHeight="1" x14ac:dyDescent="0.2">
      <c r="A127"/>
      <c r="B127"/>
      <c r="C127"/>
      <c r="D127"/>
      <c r="E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 ht="41.25" customHeight="1" x14ac:dyDescent="0.2">
      <c r="A128"/>
      <c r="B128"/>
      <c r="C128"/>
      <c r="D128"/>
      <c r="E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 ht="41.25" customHeight="1" x14ac:dyDescent="0.2">
      <c r="A129"/>
      <c r="B129"/>
      <c r="C129"/>
      <c r="D129"/>
      <c r="E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 ht="41.25" customHeight="1" x14ac:dyDescent="0.2">
      <c r="A130"/>
      <c r="B130"/>
      <c r="C130"/>
      <c r="D130"/>
      <c r="E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 ht="41.25" customHeight="1" x14ac:dyDescent="0.2">
      <c r="A131"/>
      <c r="B131"/>
      <c r="C131"/>
      <c r="D131"/>
      <c r="E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 s="8" customFormat="1" ht="20.2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 ht="42.75" customHeight="1" x14ac:dyDescent="0.2">
      <c r="A133"/>
      <c r="B133"/>
      <c r="C133"/>
      <c r="D133"/>
      <c r="E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 ht="42.75" customHeight="1" x14ac:dyDescent="0.2">
      <c r="A134"/>
      <c r="B134"/>
      <c r="C134"/>
      <c r="D134"/>
      <c r="E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 ht="41.25" customHeight="1" x14ac:dyDescent="0.2">
      <c r="A135"/>
      <c r="B135"/>
      <c r="C135"/>
      <c r="D135"/>
      <c r="E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 s="13" customFormat="1" ht="27.75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 ht="40.5" customHeight="1" x14ac:dyDescent="0.2">
      <c r="A137"/>
      <c r="B137"/>
      <c r="C137"/>
      <c r="D137"/>
      <c r="E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 ht="40.5" customHeight="1" x14ac:dyDescent="0.2">
      <c r="A138"/>
      <c r="B138"/>
      <c r="C138"/>
      <c r="D138"/>
      <c r="E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 s="13" customForma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 x14ac:dyDescent="0.2">
      <c r="A140"/>
      <c r="B140"/>
      <c r="C140"/>
      <c r="D140"/>
      <c r="E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1:97" ht="44.25" customHeight="1" x14ac:dyDescent="0.2">
      <c r="A141"/>
      <c r="B141"/>
      <c r="C141"/>
      <c r="D141"/>
      <c r="E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1:97" ht="42.75" customHeight="1" x14ac:dyDescent="0.2">
      <c r="A142"/>
      <c r="B142"/>
      <c r="C142"/>
      <c r="D142"/>
      <c r="E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1:97" ht="55.5" customHeight="1" x14ac:dyDescent="0.2">
      <c r="A143"/>
      <c r="B143"/>
      <c r="C143"/>
      <c r="D143"/>
      <c r="E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1:97" ht="54" customHeight="1" x14ac:dyDescent="0.2">
      <c r="A144"/>
      <c r="B144"/>
      <c r="C144"/>
      <c r="D144"/>
      <c r="E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1:97" s="15" customForma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1:97" x14ac:dyDescent="0.2">
      <c r="A146"/>
      <c r="B146"/>
      <c r="C146"/>
      <c r="D146"/>
      <c r="E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1:97" ht="45" customHeight="1" x14ac:dyDescent="0.2">
      <c r="A147"/>
      <c r="B147"/>
      <c r="C147"/>
      <c r="D147"/>
      <c r="E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1:97" ht="59.25" customHeight="1" x14ac:dyDescent="0.2">
      <c r="A148"/>
      <c r="B148"/>
      <c r="C148"/>
      <c r="D148"/>
      <c r="E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1:97" ht="81" customHeight="1" x14ac:dyDescent="0.2">
      <c r="A149"/>
      <c r="B149"/>
      <c r="C149"/>
      <c r="D149"/>
      <c r="E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1:97" ht="41.25" customHeight="1" x14ac:dyDescent="0.2">
      <c r="A150"/>
      <c r="B150"/>
      <c r="C150"/>
      <c r="D150"/>
      <c r="E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1:97" ht="41.25" customHeight="1" x14ac:dyDescent="0.2">
      <c r="A151"/>
      <c r="B151"/>
      <c r="C151"/>
      <c r="D151"/>
      <c r="E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1:97" ht="32.25" customHeight="1" x14ac:dyDescent="0.2">
      <c r="A152"/>
      <c r="B152"/>
      <c r="C152"/>
      <c r="D152"/>
      <c r="E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1:97" ht="31.5" customHeight="1" x14ac:dyDescent="0.2">
      <c r="A153"/>
      <c r="B153"/>
      <c r="C153"/>
      <c r="D153"/>
      <c r="E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1:97" ht="47.25" customHeight="1" x14ac:dyDescent="0.2">
      <c r="A154"/>
      <c r="B154"/>
      <c r="C154"/>
      <c r="D154"/>
      <c r="E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1:97" x14ac:dyDescent="0.2">
      <c r="A155"/>
      <c r="B155"/>
      <c r="C155"/>
      <c r="D155"/>
      <c r="E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1:97" s="13" customForma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1:97" ht="33.75" customHeight="1" x14ac:dyDescent="0.2">
      <c r="A157"/>
      <c r="B157"/>
      <c r="C157"/>
      <c r="D157"/>
      <c r="E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1:97" ht="45" customHeight="1" x14ac:dyDescent="0.2">
      <c r="A158"/>
      <c r="B158"/>
      <c r="C158"/>
      <c r="D158"/>
      <c r="E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1:97" ht="39.75" customHeight="1" x14ac:dyDescent="0.2">
      <c r="A159"/>
      <c r="B159"/>
      <c r="C159"/>
      <c r="D159"/>
      <c r="E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1:97" ht="39.75" customHeight="1" x14ac:dyDescent="0.2">
      <c r="A160"/>
      <c r="B160"/>
      <c r="C160"/>
      <c r="D160"/>
      <c r="E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1:97" ht="24.75" customHeight="1" x14ac:dyDescent="0.2">
      <c r="A161"/>
      <c r="B161"/>
      <c r="C161"/>
      <c r="D161"/>
      <c r="E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1:97" ht="41.25" customHeight="1" x14ac:dyDescent="0.2">
      <c r="A162"/>
      <c r="B162"/>
      <c r="C162"/>
      <c r="D162"/>
      <c r="E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1:97" x14ac:dyDescent="0.2">
      <c r="A163"/>
      <c r="B163"/>
      <c r="C163"/>
      <c r="D163"/>
      <c r="E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1:97" s="8" customFormat="1" ht="19.5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1:97" ht="34.5" customHeight="1" x14ac:dyDescent="0.2">
      <c r="A165"/>
      <c r="B165"/>
      <c r="C165"/>
      <c r="D165"/>
      <c r="E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1:97" ht="34.5" customHeight="1" x14ac:dyDescent="0.2">
      <c r="A166"/>
      <c r="B166"/>
      <c r="C166"/>
      <c r="D166"/>
      <c r="E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1:97" ht="93.75" customHeight="1" x14ac:dyDescent="0.2">
      <c r="A167"/>
      <c r="B167"/>
      <c r="C167"/>
      <c r="D167"/>
      <c r="E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1:97" ht="42" customHeight="1" x14ac:dyDescent="0.2">
      <c r="A168"/>
      <c r="B168"/>
      <c r="C168"/>
      <c r="D168"/>
      <c r="E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1:97" ht="59.25" customHeight="1" x14ac:dyDescent="0.2">
      <c r="A169"/>
      <c r="B169"/>
      <c r="C169"/>
      <c r="D169"/>
      <c r="E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1:97" ht="28.5" customHeight="1" x14ac:dyDescent="0.2">
      <c r="A170"/>
      <c r="B170"/>
      <c r="C170"/>
      <c r="D170"/>
      <c r="E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ht="41.25" customHeight="1" x14ac:dyDescent="0.2">
      <c r="A171"/>
      <c r="B171"/>
      <c r="C171"/>
      <c r="D171"/>
      <c r="E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ht="29.25" customHeight="1" x14ac:dyDescent="0.2">
      <c r="A172"/>
      <c r="B172"/>
      <c r="C172"/>
      <c r="D172"/>
      <c r="E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1:97" x14ac:dyDescent="0.2">
      <c r="A173"/>
      <c r="B173"/>
      <c r="C173"/>
      <c r="D173"/>
      <c r="E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1:97" x14ac:dyDescent="0.2">
      <c r="A174"/>
      <c r="B174"/>
      <c r="C174"/>
      <c r="D174"/>
      <c r="E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1:97" s="22" customForma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1:97" ht="51" customHeight="1" x14ac:dyDescent="0.2">
      <c r="A176"/>
      <c r="B176"/>
      <c r="C176"/>
      <c r="D176"/>
      <c r="E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1:97" s="35" customFormat="1" ht="39.75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1:97" s="35" customFormat="1" ht="31.5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1:97" s="35" customFormat="1" ht="26.2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  <row r="180" spans="1:97" s="35" customFormat="1" ht="27.75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 s="35" customFormat="1" ht="24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 s="35" customFormat="1" ht="24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</row>
    <row r="183" spans="1:97" s="35" customForma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</row>
    <row r="184" spans="1:97" x14ac:dyDescent="0.2">
      <c r="A184"/>
      <c r="B184"/>
      <c r="C184"/>
      <c r="D184"/>
      <c r="E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</row>
    <row r="185" spans="1:97" x14ac:dyDescent="0.2">
      <c r="A185"/>
      <c r="B185"/>
      <c r="C185"/>
      <c r="D185"/>
      <c r="E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</row>
    <row r="186" spans="1:97" x14ac:dyDescent="0.2">
      <c r="A186"/>
      <c r="B186"/>
      <c r="C186"/>
      <c r="D186"/>
      <c r="E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</row>
    <row r="187" spans="1:97" x14ac:dyDescent="0.2">
      <c r="A187"/>
      <c r="B187"/>
      <c r="C187"/>
      <c r="D187"/>
      <c r="E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</row>
    <row r="188" spans="1:97" x14ac:dyDescent="0.2">
      <c r="A188"/>
      <c r="B188"/>
      <c r="C188"/>
      <c r="D188"/>
      <c r="E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</row>
    <row r="189" spans="1:97" x14ac:dyDescent="0.2">
      <c r="A189"/>
      <c r="B189"/>
      <c r="C189"/>
      <c r="D189"/>
      <c r="E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</row>
    <row r="190" spans="1:97" x14ac:dyDescent="0.2">
      <c r="A190"/>
      <c r="B190"/>
      <c r="C190"/>
      <c r="D190"/>
      <c r="E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</row>
    <row r="191" spans="1:97" x14ac:dyDescent="0.2">
      <c r="A191"/>
      <c r="B191"/>
      <c r="C191"/>
      <c r="D191"/>
      <c r="E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</row>
    <row r="192" spans="1:97" x14ac:dyDescent="0.2">
      <c r="A192"/>
      <c r="B192"/>
      <c r="C192"/>
      <c r="D192"/>
      <c r="E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</row>
    <row r="193" spans="1:97" x14ac:dyDescent="0.2">
      <c r="A193"/>
      <c r="B193"/>
      <c r="C193"/>
      <c r="D193"/>
      <c r="E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</row>
    <row r="194" spans="1:97" x14ac:dyDescent="0.2">
      <c r="A194"/>
      <c r="B194"/>
      <c r="C194"/>
      <c r="D194"/>
      <c r="E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</row>
    <row r="195" spans="1:97" x14ac:dyDescent="0.2">
      <c r="A195"/>
      <c r="B195"/>
      <c r="C195"/>
      <c r="D195"/>
      <c r="E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</row>
    <row r="196" spans="1:97" x14ac:dyDescent="0.2">
      <c r="A196"/>
      <c r="B196"/>
      <c r="C196"/>
      <c r="D196"/>
      <c r="E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</row>
    <row r="197" spans="1:97" x14ac:dyDescent="0.2">
      <c r="A197"/>
      <c r="B197"/>
      <c r="C197"/>
      <c r="D197"/>
      <c r="E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</row>
    <row r="198" spans="1:97" x14ac:dyDescent="0.2">
      <c r="A198"/>
      <c r="B198"/>
      <c r="C198"/>
      <c r="D198"/>
      <c r="E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</row>
    <row r="199" spans="1:97" x14ac:dyDescent="0.2">
      <c r="A199"/>
      <c r="B199"/>
      <c r="C199"/>
      <c r="D199"/>
      <c r="E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</row>
    <row r="200" spans="1:97" x14ac:dyDescent="0.2">
      <c r="A200"/>
      <c r="B200"/>
      <c r="C200"/>
      <c r="D200"/>
      <c r="E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179"/>
  <sheetViews>
    <sheetView topLeftCell="A29" zoomScale="70" zoomScaleNormal="70" workbookViewId="0">
      <selection activeCell="U68" sqref="U68"/>
    </sheetView>
  </sheetViews>
  <sheetFormatPr defaultColWidth="9.140625" defaultRowHeight="12.75" x14ac:dyDescent="0.2"/>
  <cols>
    <col min="1" max="1" width="29.7109375" style="1" customWidth="1"/>
    <col min="2" max="2" width="24" style="2" customWidth="1"/>
    <col min="3" max="3" width="14.7109375" style="2" customWidth="1"/>
    <col min="4" max="4" width="15" style="2" customWidth="1"/>
    <col min="5" max="5" width="15.5703125" style="2" customWidth="1"/>
    <col min="6" max="6" width="17.28515625" customWidth="1"/>
    <col min="7" max="7" width="16.140625" customWidth="1"/>
    <col min="8" max="10" width="13.85546875" customWidth="1"/>
    <col min="11" max="11" width="14.85546875" customWidth="1"/>
    <col min="12" max="12" width="13.42578125" customWidth="1"/>
    <col min="13" max="13" width="13.85546875" customWidth="1"/>
    <col min="14" max="16" width="15.28515625" style="2" customWidth="1"/>
    <col min="17" max="17" width="14.85546875" style="2" customWidth="1"/>
    <col min="18" max="18" width="13" style="2" customWidth="1"/>
    <col min="19" max="19" width="12.85546875" style="2" customWidth="1"/>
    <col min="20" max="20" width="14.42578125" style="2" customWidth="1"/>
    <col min="21" max="21" width="19.85546875" style="4" customWidth="1"/>
    <col min="22" max="22" width="17.85546875" style="4" customWidth="1"/>
    <col min="23" max="23" width="12" style="4" customWidth="1"/>
    <col min="24" max="24" width="47.28515625" style="4" customWidth="1"/>
    <col min="25" max="25" width="9.7109375" style="3" customWidth="1"/>
    <col min="26" max="26" width="8.85546875" style="1" customWidth="1"/>
    <col min="27" max="27" width="10.28515625" style="1" customWidth="1"/>
    <col min="28" max="28" width="9" style="1" customWidth="1"/>
    <col min="29" max="29" width="8.7109375" style="1" customWidth="1"/>
    <col min="30" max="30" width="9.140625" style="3" customWidth="1"/>
    <col min="31" max="31" width="11.5703125" style="2" customWidth="1"/>
    <col min="32" max="32" width="10.5703125" style="2" customWidth="1"/>
    <col min="33" max="33" width="9.7109375" style="3" customWidth="1"/>
    <col min="34" max="34" width="13.5703125" style="3" customWidth="1"/>
    <col min="35" max="35" width="11.140625" style="3" customWidth="1"/>
    <col min="36" max="36" width="14.85546875" style="3" customWidth="1"/>
    <col min="37" max="37" width="3.140625" style="1" customWidth="1"/>
    <col min="38" max="39" width="12" style="35" customWidth="1"/>
    <col min="40" max="40" width="3.140625" style="35" customWidth="1"/>
    <col min="41" max="42" width="12" style="1" customWidth="1"/>
    <col min="43" max="43" width="3.42578125" style="1" customWidth="1"/>
    <col min="44" max="45" width="11.5703125" style="1" customWidth="1"/>
    <col min="46" max="46" width="2.140625" style="1" customWidth="1"/>
    <col min="47" max="49" width="9.140625" style="35"/>
    <col min="50" max="50" width="3.42578125" style="1" customWidth="1"/>
    <col min="51" max="51" width="12.140625" style="1" customWidth="1"/>
    <col min="52" max="53" width="10.7109375" customWidth="1"/>
    <col min="54" max="54" width="12.140625" style="35" customWidth="1"/>
    <col min="55" max="56" width="11.5703125" style="35" customWidth="1"/>
    <col min="57" max="57" width="2.28515625" style="35" customWidth="1"/>
    <col min="58" max="62" width="11.7109375" style="35" customWidth="1"/>
    <col min="63" max="65" width="12.42578125" style="35" customWidth="1"/>
    <col min="66" max="67" width="10" style="35" customWidth="1"/>
    <col min="68" max="68" width="11.85546875" style="35" customWidth="1"/>
    <col min="69" max="69" width="2" style="1" customWidth="1"/>
    <col min="70" max="70" width="8.7109375" customWidth="1"/>
    <col min="71" max="71" width="11.5703125" style="1" customWidth="1"/>
    <col min="72" max="72" width="10.85546875" style="1" customWidth="1"/>
    <col min="73" max="73" width="12" style="35" customWidth="1"/>
    <col min="74" max="74" width="2.5703125" style="1" customWidth="1"/>
    <col min="75" max="76" width="12.140625" style="1" customWidth="1"/>
    <col min="77" max="77" width="12.140625" style="35" customWidth="1"/>
    <col min="78" max="78" width="2.5703125" style="35" customWidth="1"/>
    <col min="79" max="79" width="12.28515625" style="35" customWidth="1"/>
    <col min="80" max="81" width="12.5703125" style="35" customWidth="1"/>
    <col min="82" max="83" width="9.140625" style="35"/>
    <col min="84" max="16384" width="9.140625" style="1"/>
  </cols>
  <sheetData>
    <row r="1" spans="1:97" x14ac:dyDescent="0.2">
      <c r="F1" s="2"/>
      <c r="M1" s="2"/>
    </row>
    <row r="2" spans="1:97" x14ac:dyDescent="0.2">
      <c r="F2" s="2"/>
      <c r="M2" s="2"/>
    </row>
    <row r="3" spans="1:97" ht="24.75" customHeight="1" x14ac:dyDescent="0.2">
      <c r="B3" s="385" t="s">
        <v>354</v>
      </c>
      <c r="C3"/>
      <c r="D3" s="133" t="s">
        <v>355</v>
      </c>
      <c r="E3" s="133" t="s">
        <v>168</v>
      </c>
      <c r="F3" s="2"/>
      <c r="M3" s="2"/>
    </row>
    <row r="4" spans="1:97" x14ac:dyDescent="0.2">
      <c r="F4" s="2"/>
      <c r="M4" s="2"/>
    </row>
    <row r="5" spans="1:97" x14ac:dyDescent="0.2">
      <c r="B5"/>
      <c r="C5" s="86" t="s">
        <v>290</v>
      </c>
      <c r="D5"/>
      <c r="E5"/>
      <c r="G5" s="1"/>
      <c r="M5" s="2"/>
    </row>
    <row r="6" spans="1:97" ht="13.5" thickBot="1" x14ac:dyDescent="0.25">
      <c r="B6"/>
      <c r="C6"/>
      <c r="D6"/>
      <c r="E6"/>
      <c r="G6" s="1"/>
      <c r="M6" s="2"/>
    </row>
    <row r="7" spans="1:97" ht="13.5" thickBot="1" x14ac:dyDescent="0.25">
      <c r="C7" s="376" t="s">
        <v>173</v>
      </c>
      <c r="D7" s="110"/>
      <c r="E7" s="87"/>
      <c r="M7" s="2"/>
    </row>
    <row r="8" spans="1:97" x14ac:dyDescent="0.2">
      <c r="C8" s="113" t="s">
        <v>154</v>
      </c>
      <c r="D8" s="113" t="s">
        <v>155</v>
      </c>
      <c r="E8" s="87"/>
      <c r="M8" s="2"/>
    </row>
    <row r="9" spans="1:97" ht="13.5" thickBot="1" x14ac:dyDescent="0.25">
      <c r="C9" s="114"/>
      <c r="D9" s="114"/>
      <c r="E9" s="87"/>
      <c r="M9" s="2"/>
    </row>
    <row r="10" spans="1:97" ht="26.25" thickBot="1" x14ac:dyDescent="0.25">
      <c r="C10" s="386" t="s">
        <v>162</v>
      </c>
      <c r="D10" s="387" t="s">
        <v>162</v>
      </c>
      <c r="E10"/>
      <c r="M10" s="2"/>
    </row>
    <row r="11" spans="1:97" ht="13.5" thickBot="1" x14ac:dyDescent="0.25">
      <c r="C11" s="115">
        <f>Q72</f>
        <v>417.1904761904762</v>
      </c>
      <c r="D11" s="118">
        <f>Q49</f>
        <v>413.38596491228066</v>
      </c>
      <c r="E11" s="103" t="s">
        <v>263</v>
      </c>
      <c r="M11" s="2"/>
    </row>
    <row r="12" spans="1:97" x14ac:dyDescent="0.2">
      <c r="C12"/>
      <c r="D12"/>
      <c r="E12"/>
      <c r="M12" s="2"/>
    </row>
    <row r="13" spans="1:97" s="2" customFormat="1" ht="13.5" thickBot="1" x14ac:dyDescent="0.25">
      <c r="A13" s="1"/>
      <c r="C13"/>
      <c r="D13"/>
      <c r="E13"/>
      <c r="F13"/>
      <c r="G13"/>
      <c r="H13"/>
      <c r="I13"/>
      <c r="J13"/>
      <c r="K13"/>
      <c r="L13"/>
      <c r="U13" s="4"/>
      <c r="V13" s="4"/>
      <c r="W13" s="4"/>
      <c r="X13" s="4"/>
      <c r="Y13" s="3"/>
      <c r="Z13" s="1"/>
      <c r="AA13" s="1"/>
      <c r="AB13" s="1"/>
      <c r="AC13" s="1"/>
      <c r="AD13" s="3"/>
      <c r="AG13" s="3"/>
      <c r="AH13" s="3"/>
      <c r="AI13" s="3"/>
      <c r="AJ13" s="3"/>
      <c r="AK13" s="1"/>
      <c r="AL13" s="35"/>
      <c r="AM13" s="35"/>
      <c r="AN13" s="35"/>
      <c r="AO13" s="1"/>
      <c r="AP13" s="1"/>
      <c r="AQ13" s="1"/>
      <c r="AR13" s="1"/>
      <c r="AS13" s="1"/>
      <c r="AT13" s="1"/>
      <c r="AU13" s="35"/>
      <c r="AV13" s="35"/>
      <c r="AW13" s="35"/>
      <c r="AX13" s="1"/>
      <c r="AY13" s="1"/>
      <c r="AZ13"/>
      <c r="BA13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1"/>
      <c r="BR13"/>
      <c r="BS13" s="1"/>
      <c r="BT13" s="1"/>
      <c r="BU13" s="35"/>
      <c r="BV13" s="1"/>
      <c r="BW13" s="1"/>
      <c r="BX13" s="1"/>
      <c r="BY13" s="35"/>
      <c r="BZ13" s="35"/>
      <c r="CA13" s="35"/>
      <c r="CB13" s="35"/>
      <c r="CC13" s="35"/>
      <c r="CD13" s="35"/>
      <c r="CE13" s="35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s="2" customFormat="1" ht="13.5" thickBot="1" x14ac:dyDescent="0.25">
      <c r="A14" s="1"/>
      <c r="C14" s="109" t="s">
        <v>173</v>
      </c>
      <c r="D14" s="110"/>
      <c r="E14"/>
      <c r="F14"/>
      <c r="G14"/>
      <c r="H14"/>
      <c r="I14"/>
      <c r="J14"/>
      <c r="K14"/>
      <c r="L14"/>
      <c r="U14" s="4"/>
      <c r="V14" s="4"/>
      <c r="W14" s="4"/>
      <c r="X14" s="4"/>
      <c r="Y14" s="3"/>
      <c r="Z14" s="1"/>
      <c r="AA14" s="1"/>
      <c r="AB14" s="1"/>
      <c r="AC14" s="1"/>
      <c r="AD14" s="3"/>
      <c r="AG14" s="3"/>
      <c r="AH14" s="3"/>
      <c r="AI14" s="3"/>
      <c r="AJ14" s="3"/>
      <c r="AK14" s="1"/>
      <c r="AL14" s="35"/>
      <c r="AM14" s="35"/>
      <c r="AN14" s="35"/>
      <c r="AO14" s="1"/>
      <c r="AP14" s="1"/>
      <c r="AQ14" s="1"/>
      <c r="AR14" s="1"/>
      <c r="AS14" s="1"/>
      <c r="AT14" s="1"/>
      <c r="AU14" s="35"/>
      <c r="AV14" s="35"/>
      <c r="AW14" s="35"/>
      <c r="AX14" s="1"/>
      <c r="AY14" s="1"/>
      <c r="AZ14"/>
      <c r="BA14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1"/>
      <c r="BR14"/>
      <c r="BS14" s="1"/>
      <c r="BT14" s="1"/>
      <c r="BU14" s="35"/>
      <c r="BV14" s="1"/>
      <c r="BW14" s="1"/>
      <c r="BX14" s="1"/>
      <c r="BY14" s="35"/>
      <c r="BZ14" s="35"/>
      <c r="CA14" s="35"/>
      <c r="CB14" s="35"/>
      <c r="CC14" s="35"/>
      <c r="CD14" s="35"/>
      <c r="CE14" s="35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s="3" customFormat="1" x14ac:dyDescent="0.2">
      <c r="A15" s="1"/>
      <c r="B15" s="2"/>
      <c r="C15" s="113" t="s">
        <v>154</v>
      </c>
      <c r="D15" s="113" t="s">
        <v>155</v>
      </c>
      <c r="E15"/>
      <c r="F15"/>
      <c r="G15"/>
      <c r="H15"/>
      <c r="I15"/>
      <c r="J15"/>
      <c r="K15"/>
      <c r="L15"/>
      <c r="M15" s="2"/>
      <c r="N15" s="2"/>
      <c r="O15" s="2"/>
      <c r="P15" s="2"/>
      <c r="Q15" s="2"/>
      <c r="R15" s="2"/>
      <c r="S15" s="2"/>
      <c r="T15" s="2"/>
      <c r="U15" s="4"/>
      <c r="V15" s="4"/>
      <c r="W15" s="4"/>
      <c r="X15" s="4"/>
      <c r="Z15" s="1"/>
      <c r="AA15" s="1"/>
      <c r="AB15" s="1"/>
      <c r="AC15" s="1"/>
      <c r="AE15" s="2"/>
      <c r="AF15" s="2"/>
      <c r="AK15" s="1"/>
      <c r="AL15" s="35"/>
      <c r="AM15" s="35"/>
      <c r="AN15" s="35"/>
      <c r="AO15" s="1"/>
      <c r="AP15" s="1"/>
      <c r="AQ15" s="1"/>
      <c r="AR15" s="1"/>
      <c r="AS15" s="1"/>
      <c r="AT15" s="1"/>
      <c r="AU15" s="35"/>
      <c r="AV15" s="35"/>
      <c r="AW15" s="35"/>
      <c r="AX15" s="1"/>
      <c r="AY15" s="1"/>
      <c r="AZ15"/>
      <c r="BA1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"/>
      <c r="BR15"/>
      <c r="BS15" s="1"/>
      <c r="BT15" s="1"/>
      <c r="BU15" s="35"/>
      <c r="BV15" s="1"/>
      <c r="BW15" s="1"/>
      <c r="BX15" s="1"/>
      <c r="BY15" s="35"/>
      <c r="BZ15" s="35"/>
      <c r="CA15" s="35"/>
      <c r="CB15" s="35"/>
      <c r="CC15" s="35"/>
      <c r="CD15" s="35"/>
      <c r="CE15" s="35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s="3" customFormat="1" ht="13.5" thickBot="1" x14ac:dyDescent="0.25">
      <c r="A16" s="1"/>
      <c r="B16" s="2"/>
      <c r="C16" s="112"/>
      <c r="D16" s="114"/>
      <c r="E16"/>
      <c r="F16"/>
      <c r="G16"/>
      <c r="H16"/>
      <c r="I16"/>
      <c r="J16"/>
      <c r="K16"/>
      <c r="L16"/>
      <c r="M16" s="2"/>
      <c r="N16" s="2"/>
      <c r="O16" s="2"/>
      <c r="P16" s="2"/>
      <c r="Q16" s="2"/>
      <c r="R16" s="2"/>
      <c r="S16" s="2"/>
      <c r="T16" s="2"/>
      <c r="U16" s="4"/>
      <c r="V16" s="4"/>
      <c r="W16" s="4"/>
      <c r="X16" s="4"/>
      <c r="Z16" s="1"/>
      <c r="AA16" s="1"/>
      <c r="AB16" s="1"/>
      <c r="AC16" s="1"/>
      <c r="AE16" s="2"/>
      <c r="AF16" s="2"/>
      <c r="AK16" s="1"/>
      <c r="AL16" s="35"/>
      <c r="AM16" s="35"/>
      <c r="AN16" s="35"/>
      <c r="AO16" s="1"/>
      <c r="AP16" s="1"/>
      <c r="AQ16" s="1"/>
      <c r="AR16" s="1"/>
      <c r="AS16" s="1"/>
      <c r="AT16" s="1"/>
      <c r="AU16" s="35"/>
      <c r="AV16" s="35"/>
      <c r="AW16" s="35"/>
      <c r="AX16" s="1"/>
      <c r="AY16" s="1"/>
      <c r="AZ16"/>
      <c r="BA16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1"/>
      <c r="BR16"/>
      <c r="BS16" s="1"/>
      <c r="BT16" s="1"/>
      <c r="BU16" s="35"/>
      <c r="BV16" s="1"/>
      <c r="BW16" s="1"/>
      <c r="BX16" s="1"/>
      <c r="BY16" s="35"/>
      <c r="BZ16" s="35"/>
      <c r="CA16" s="35"/>
      <c r="CB16" s="35"/>
      <c r="CC16" s="35"/>
      <c r="CD16" s="35"/>
      <c r="CE16" s="35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s="3" customFormat="1" ht="26.25" thickBot="1" x14ac:dyDescent="0.25">
      <c r="A17" s="1"/>
      <c r="B17" s="2"/>
      <c r="C17" s="386" t="s">
        <v>162</v>
      </c>
      <c r="D17" s="387" t="s">
        <v>162</v>
      </c>
      <c r="E17"/>
      <c r="F17"/>
      <c r="G17"/>
      <c r="H17"/>
      <c r="I17"/>
      <c r="J17"/>
      <c r="K17"/>
      <c r="L17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Z17" s="1"/>
      <c r="AA17" s="1"/>
      <c r="AB17" s="1"/>
      <c r="AC17" s="1"/>
      <c r="AE17" s="2"/>
      <c r="AF17" s="2"/>
      <c r="AK17" s="1"/>
      <c r="AL17" s="35"/>
      <c r="AM17" s="35"/>
      <c r="AN17" s="35"/>
      <c r="AO17" s="1"/>
      <c r="AP17" s="1"/>
      <c r="AQ17" s="1"/>
      <c r="AR17" s="1"/>
      <c r="AS17" s="1"/>
      <c r="AT17" s="1"/>
      <c r="AU17" s="35"/>
      <c r="AV17" s="35"/>
      <c r="AW17" s="35"/>
      <c r="AX17" s="1"/>
      <c r="AY17" s="1"/>
      <c r="AZ17"/>
      <c r="BA17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1"/>
      <c r="BR17"/>
      <c r="BS17" s="1"/>
      <c r="BT17" s="1"/>
      <c r="BU17" s="35"/>
      <c r="BV17" s="1"/>
      <c r="BW17" s="1"/>
      <c r="BX17" s="1"/>
      <c r="BY17" s="35"/>
      <c r="BZ17" s="35"/>
      <c r="CA17" s="35"/>
      <c r="CB17" s="35"/>
      <c r="CC17" s="35"/>
      <c r="CD17" s="35"/>
      <c r="CE17" s="35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s="3" customFormat="1" ht="13.5" thickBot="1" x14ac:dyDescent="0.25">
      <c r="A18" s="1"/>
      <c r="B18" s="2"/>
      <c r="C18" s="115">
        <f>I72</f>
        <v>584.06666666666683</v>
      </c>
      <c r="D18" s="118">
        <f>I49</f>
        <v>832.26666666666665</v>
      </c>
      <c r="E18" s="117" t="s">
        <v>156</v>
      </c>
      <c r="F18"/>
      <c r="G18"/>
      <c r="H18"/>
      <c r="I18"/>
      <c r="J18"/>
      <c r="K18"/>
      <c r="L18"/>
      <c r="M18" s="2"/>
      <c r="N18" s="2"/>
      <c r="O18" s="2"/>
      <c r="P18" s="2"/>
      <c r="Q18" s="2"/>
      <c r="R18" s="2"/>
      <c r="S18" s="2"/>
      <c r="T18" s="2"/>
      <c r="U18" s="4"/>
      <c r="V18" s="4"/>
      <c r="W18" s="4"/>
      <c r="X18" s="4"/>
      <c r="Z18" s="1"/>
      <c r="AA18" s="1"/>
      <c r="AB18" s="1"/>
      <c r="AC18" s="1"/>
      <c r="AE18" s="2"/>
      <c r="AF18" s="2"/>
      <c r="AK18" s="1"/>
      <c r="AL18" s="35"/>
      <c r="AM18" s="35"/>
      <c r="AN18" s="35"/>
      <c r="AO18" s="1"/>
      <c r="AP18" s="1"/>
      <c r="AQ18" s="1"/>
      <c r="AR18" s="1"/>
      <c r="AS18" s="1"/>
      <c r="AT18" s="1"/>
      <c r="AU18" s="35"/>
      <c r="AV18" s="35"/>
      <c r="AW18" s="35"/>
      <c r="AX18" s="1"/>
      <c r="AY18" s="1"/>
      <c r="AZ18"/>
      <c r="BA18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1"/>
      <c r="BR18"/>
      <c r="BS18" s="1"/>
      <c r="BT18" s="1"/>
      <c r="BU18" s="35"/>
      <c r="BV18" s="1"/>
      <c r="BW18" s="1"/>
      <c r="BX18" s="1"/>
      <c r="BY18" s="35"/>
      <c r="BZ18" s="35"/>
      <c r="CA18" s="35"/>
      <c r="CB18" s="35"/>
      <c r="CC18" s="35"/>
      <c r="CD18" s="35"/>
      <c r="CE18" s="35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3" customFormat="1" x14ac:dyDescent="0.2">
      <c r="A19" s="1"/>
      <c r="B19" s="2"/>
      <c r="C19"/>
      <c r="D19"/>
      <c r="E19"/>
      <c r="F19"/>
      <c r="G19"/>
      <c r="H19"/>
      <c r="I19"/>
      <c r="J19"/>
      <c r="K19"/>
      <c r="L19"/>
      <c r="M19" s="2"/>
      <c r="N19" s="2"/>
      <c r="O19" s="2"/>
      <c r="P19" s="2"/>
      <c r="Q19" s="2"/>
      <c r="R19" s="2"/>
      <c r="S19" s="2"/>
      <c r="T19" s="2"/>
      <c r="U19" s="4"/>
      <c r="V19" s="4"/>
      <c r="W19" s="4"/>
      <c r="X19" s="4"/>
      <c r="Z19" s="1"/>
      <c r="AA19" s="1"/>
      <c r="AB19" s="1"/>
      <c r="AC19" s="1"/>
      <c r="AE19" s="2"/>
      <c r="AF19" s="2"/>
      <c r="AK19" s="1"/>
      <c r="AL19" s="35"/>
      <c r="AM19" s="35"/>
      <c r="AN19" s="35"/>
      <c r="AO19" s="1"/>
      <c r="AP19" s="1"/>
      <c r="AQ19" s="1"/>
      <c r="AR19" s="1"/>
      <c r="AS19" s="1"/>
      <c r="AT19" s="1"/>
      <c r="AU19" s="35"/>
      <c r="AV19" s="35"/>
      <c r="AW19" s="35"/>
      <c r="AX19" s="1"/>
      <c r="AY19" s="1"/>
      <c r="AZ19"/>
      <c r="BA19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1"/>
      <c r="BR19"/>
      <c r="BS19" s="1"/>
      <c r="BT19" s="1"/>
      <c r="BU19" s="35"/>
      <c r="BV19" s="1"/>
      <c r="BW19" s="1"/>
      <c r="BX19" s="1"/>
      <c r="BY19" s="35"/>
      <c r="BZ19" s="35"/>
      <c r="CA19" s="35"/>
      <c r="CB19" s="35"/>
      <c r="CC19" s="35"/>
      <c r="CD19" s="35"/>
      <c r="CE19" s="35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s="3" customFormat="1" x14ac:dyDescent="0.2">
      <c r="A20" s="1"/>
      <c r="B20" s="2"/>
      <c r="C20"/>
      <c r="D20"/>
      <c r="E20"/>
      <c r="F20"/>
      <c r="G20"/>
      <c r="H20"/>
      <c r="I20"/>
      <c r="J20"/>
      <c r="K20"/>
      <c r="L20"/>
      <c r="M20" s="2"/>
      <c r="N20" s="2"/>
      <c r="O20" s="2"/>
      <c r="P20" s="2"/>
      <c r="Q20" s="2"/>
      <c r="R20" s="2"/>
      <c r="S20" s="2"/>
      <c r="T20" s="2"/>
      <c r="U20" s="4"/>
      <c r="V20" s="4"/>
      <c r="W20" s="4"/>
      <c r="X20" s="4"/>
      <c r="Z20" s="1"/>
      <c r="AA20" s="1"/>
      <c r="AB20" s="1"/>
      <c r="AC20" s="1"/>
      <c r="AE20" s="2"/>
      <c r="AF20" s="2"/>
      <c r="AK20" s="1"/>
      <c r="AL20" s="35"/>
      <c r="AM20" s="35"/>
      <c r="AN20" s="35"/>
      <c r="AO20" s="1"/>
      <c r="AP20" s="1"/>
      <c r="AQ20" s="1"/>
      <c r="AR20" s="1"/>
      <c r="AS20" s="1"/>
      <c r="AT20" s="1"/>
      <c r="AU20" s="35"/>
      <c r="AV20" s="35"/>
      <c r="AW20" s="35"/>
      <c r="AX20" s="1"/>
      <c r="AY20" s="1"/>
      <c r="AZ20"/>
      <c r="BA20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"/>
      <c r="BR20"/>
      <c r="BS20" s="1"/>
      <c r="BT20" s="1"/>
      <c r="BU20" s="35"/>
      <c r="BV20" s="1"/>
      <c r="BW20" s="1"/>
      <c r="BX20" s="1"/>
      <c r="BY20" s="35"/>
      <c r="BZ20" s="35"/>
      <c r="CA20" s="35"/>
      <c r="CB20" s="35"/>
      <c r="CC20" s="35"/>
      <c r="CD20" s="35"/>
      <c r="CE20" s="35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s="3" customFormat="1" x14ac:dyDescent="0.2">
      <c r="A21" s="1"/>
      <c r="B21" s="2"/>
      <c r="C21"/>
      <c r="D21"/>
      <c r="E21"/>
      <c r="F21"/>
      <c r="G21"/>
      <c r="H21"/>
      <c r="I21"/>
      <c r="J21"/>
      <c r="K21"/>
      <c r="L21"/>
      <c r="M21" s="2"/>
      <c r="N21" s="2"/>
      <c r="O21" s="2"/>
      <c r="P21" s="2"/>
      <c r="Q21" s="2"/>
      <c r="R21" s="2"/>
      <c r="S21" s="2"/>
      <c r="T21" s="2"/>
      <c r="U21" s="4"/>
      <c r="V21" s="4"/>
      <c r="W21" s="4"/>
      <c r="X21" s="4"/>
      <c r="Z21" s="1"/>
      <c r="AA21" s="1"/>
      <c r="AB21" s="1"/>
      <c r="AC21" s="1"/>
      <c r="AE21" s="2"/>
      <c r="AF21" s="2"/>
      <c r="AK21" s="1"/>
      <c r="AL21" s="35"/>
      <c r="AM21" s="35"/>
      <c r="AN21" s="35"/>
      <c r="AO21" s="1"/>
      <c r="AP21" s="1"/>
      <c r="AQ21" s="1"/>
      <c r="AR21" s="1"/>
      <c r="AS21" s="1"/>
      <c r="AT21" s="1"/>
      <c r="AU21" s="35"/>
      <c r="AV21" s="35"/>
      <c r="AW21" s="35"/>
      <c r="AX21" s="1"/>
      <c r="AY21" s="1"/>
      <c r="AZ21"/>
      <c r="BA21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1"/>
      <c r="BR21"/>
      <c r="BS21" s="1"/>
      <c r="BT21" s="1"/>
      <c r="BU21" s="35"/>
      <c r="BV21" s="1"/>
      <c r="BW21" s="1"/>
      <c r="BX21" s="1"/>
      <c r="BY21" s="35"/>
      <c r="BZ21" s="35"/>
      <c r="CA21" s="35"/>
      <c r="CB21" s="35"/>
      <c r="CC21" s="35"/>
      <c r="CD21" s="35"/>
      <c r="CE21" s="35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s="3" customFormat="1" x14ac:dyDescent="0.2">
      <c r="A22" s="1"/>
      <c r="B22" t="s">
        <v>311</v>
      </c>
      <c r="C22" s="2"/>
      <c r="D22" s="288">
        <f>D18/D11</f>
        <v>2.0132920256334086</v>
      </c>
      <c r="E22"/>
      <c r="F22"/>
      <c r="G22"/>
      <c r="H22"/>
      <c r="I22"/>
      <c r="J22"/>
      <c r="K22"/>
      <c r="L22"/>
      <c r="M22" s="2"/>
      <c r="N22" s="2"/>
      <c r="O22" s="2"/>
      <c r="P22" s="2"/>
      <c r="Q22" s="2"/>
      <c r="R22" s="2"/>
      <c r="S22" s="2"/>
      <c r="T22" s="2"/>
      <c r="U22" s="4"/>
      <c r="V22" s="4"/>
      <c r="W22" s="4"/>
      <c r="X22" s="4"/>
      <c r="Z22" s="1"/>
      <c r="AA22" s="1"/>
      <c r="AB22" s="1"/>
      <c r="AC22" s="1"/>
      <c r="AE22" s="2"/>
      <c r="AF22" s="2"/>
      <c r="AK22" s="1"/>
      <c r="AL22" s="35"/>
      <c r="AM22" s="35"/>
      <c r="AN22" s="35"/>
      <c r="AO22" s="1"/>
      <c r="AP22" s="1"/>
      <c r="AQ22" s="1"/>
      <c r="AR22" s="1"/>
      <c r="AS22" s="1"/>
      <c r="AT22" s="1"/>
      <c r="AU22" s="35"/>
      <c r="AV22" s="35"/>
      <c r="AW22" s="35"/>
      <c r="AX22" s="1"/>
      <c r="AY22" s="1"/>
      <c r="AZ22"/>
      <c r="BA22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"/>
      <c r="BR22"/>
      <c r="BS22" s="1"/>
      <c r="BT22" s="1"/>
      <c r="BU22" s="35"/>
      <c r="BV22" s="1"/>
      <c r="BW22" s="1"/>
      <c r="BX22" s="1"/>
      <c r="BY22" s="35"/>
      <c r="BZ22" s="35"/>
      <c r="CA22" s="35"/>
      <c r="CB22" s="35"/>
      <c r="CC22" s="35"/>
      <c r="CD22" s="35"/>
      <c r="CE22" s="35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s="3" customFormat="1" x14ac:dyDescent="0.2">
      <c r="A23" s="1"/>
      <c r="B23"/>
      <c r="C23"/>
      <c r="D23"/>
      <c r="E23"/>
      <c r="F23"/>
      <c r="G23" s="1"/>
      <c r="H23"/>
      <c r="I23"/>
      <c r="J23"/>
      <c r="K23"/>
      <c r="L23" t="s">
        <v>312</v>
      </c>
      <c r="M23" s="2"/>
      <c r="N23" s="2"/>
      <c r="O23" s="2"/>
      <c r="P23" s="2"/>
      <c r="Q23" s="2"/>
      <c r="R23" s="2"/>
      <c r="S23" s="2"/>
      <c r="T23" s="2"/>
      <c r="U23" s="4"/>
      <c r="V23" s="4"/>
      <c r="W23" s="4"/>
      <c r="X23" s="4"/>
      <c r="Z23" s="1"/>
      <c r="AA23" s="1"/>
      <c r="AB23" s="1"/>
      <c r="AC23" s="1"/>
      <c r="AE23" s="2"/>
      <c r="AF23" s="2"/>
      <c r="AK23" s="1"/>
      <c r="AL23" s="35"/>
      <c r="AM23" s="35"/>
      <c r="AN23" s="35"/>
      <c r="AO23" s="1"/>
      <c r="AP23" s="1"/>
      <c r="AQ23" s="1"/>
      <c r="AR23" s="1"/>
      <c r="AS23" s="1"/>
      <c r="AT23" s="1"/>
      <c r="AU23" s="35"/>
      <c r="AV23" s="35"/>
      <c r="AW23" s="35"/>
      <c r="AX23" s="1"/>
      <c r="AY23" s="1"/>
      <c r="AZ23"/>
      <c r="BA23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"/>
      <c r="BR23"/>
      <c r="BS23" s="1"/>
      <c r="BT23" s="1"/>
      <c r="BU23" s="35"/>
      <c r="BV23" s="1"/>
      <c r="BW23" s="1"/>
      <c r="BX23" s="1"/>
      <c r="BY23" s="35"/>
      <c r="BZ23" s="35"/>
      <c r="CA23" s="35"/>
      <c r="CB23" s="35"/>
      <c r="CC23" s="35"/>
      <c r="CD23" s="35"/>
      <c r="CE23" s="35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s="3" customFormat="1" x14ac:dyDescent="0.2">
      <c r="A24" s="1"/>
      <c r="B24"/>
      <c r="C24"/>
      <c r="D24"/>
      <c r="E24"/>
      <c r="F24"/>
      <c r="G24" s="1"/>
      <c r="H24"/>
      <c r="I24"/>
      <c r="J24"/>
      <c r="K24"/>
      <c r="L24"/>
      <c r="M24" s="2"/>
      <c r="N24" s="2"/>
      <c r="O24" s="2"/>
      <c r="P24" s="2"/>
      <c r="Q24" s="2"/>
      <c r="R24" s="2"/>
      <c r="S24" s="2"/>
      <c r="T24" s="2"/>
      <c r="U24" s="4"/>
      <c r="V24" s="4"/>
      <c r="W24" s="4"/>
      <c r="X24" s="4"/>
      <c r="Z24" s="1"/>
      <c r="AA24" s="1"/>
      <c r="AB24" s="1"/>
      <c r="AC24" s="1"/>
      <c r="AE24" s="2"/>
      <c r="AF24" s="2"/>
      <c r="AK24" s="1"/>
      <c r="AL24" s="35"/>
      <c r="AM24" s="35"/>
      <c r="AN24" s="35"/>
      <c r="AO24" s="1"/>
      <c r="AP24" s="1"/>
      <c r="AQ24" s="1"/>
      <c r="AR24" s="1"/>
      <c r="AS24" s="1"/>
      <c r="AT24" s="1"/>
      <c r="AU24" s="35"/>
      <c r="AV24" s="35"/>
      <c r="AW24" s="35"/>
      <c r="AX24" s="1"/>
      <c r="AY24" s="1"/>
      <c r="AZ24"/>
      <c r="BA24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1"/>
      <c r="BR24"/>
      <c r="BS24" s="1"/>
      <c r="BT24" s="1"/>
      <c r="BU24" s="35"/>
      <c r="BV24" s="1"/>
      <c r="BW24" s="1"/>
      <c r="BX24" s="1"/>
      <c r="BY24" s="35"/>
      <c r="BZ24" s="35"/>
      <c r="CA24" s="35"/>
      <c r="CB24" s="35"/>
      <c r="CC24" s="35"/>
      <c r="CD24" s="35"/>
      <c r="CE24" s="35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s="3" customFormat="1" ht="13.5" thickBot="1" x14ac:dyDescent="0.25">
      <c r="A25" s="1"/>
      <c r="B25"/>
      <c r="C25"/>
      <c r="D25"/>
      <c r="E25"/>
      <c r="F25"/>
      <c r="G25" s="1"/>
      <c r="H25"/>
      <c r="I25"/>
      <c r="J25"/>
      <c r="K25"/>
      <c r="L25"/>
      <c r="M25" s="2"/>
      <c r="N25" s="2"/>
      <c r="O25" s="2"/>
      <c r="P25" s="2"/>
      <c r="Q25" s="2"/>
      <c r="R25" s="2"/>
      <c r="S25" s="2"/>
      <c r="T25" s="2"/>
      <c r="U25" s="4"/>
      <c r="V25" s="4"/>
      <c r="W25" s="4"/>
      <c r="X25" s="4"/>
      <c r="Z25" s="1"/>
      <c r="AA25" s="1"/>
      <c r="AB25" s="1"/>
      <c r="AC25" s="1"/>
      <c r="AE25" s="2"/>
      <c r="AF25" s="2"/>
      <c r="AK25" s="1"/>
      <c r="AL25" s="35"/>
      <c r="AM25" s="35"/>
      <c r="AN25" s="35"/>
      <c r="AO25" s="1"/>
      <c r="AP25" s="1"/>
      <c r="AQ25" s="1"/>
      <c r="AR25" s="1"/>
      <c r="AS25" s="1"/>
      <c r="AT25" s="1"/>
      <c r="AU25" s="35"/>
      <c r="AV25" s="35"/>
      <c r="AW25" s="35"/>
      <c r="AX25" s="1"/>
      <c r="AY25" s="1"/>
      <c r="AZ25"/>
      <c r="BA2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1"/>
      <c r="BR25"/>
      <c r="BS25" s="1"/>
      <c r="BT25" s="1"/>
      <c r="BU25" s="35"/>
      <c r="BV25" s="1"/>
      <c r="BW25" s="1"/>
      <c r="BX25" s="1"/>
      <c r="BY25" s="35"/>
      <c r="BZ25" s="35"/>
      <c r="CA25" s="35"/>
      <c r="CB25" s="35"/>
      <c r="CC25" s="35"/>
      <c r="CD25" s="35"/>
      <c r="CE25" s="35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s="3" customFormat="1" ht="21" customHeight="1" thickTop="1" thickBot="1" x14ac:dyDescent="0.25">
      <c r="A26" s="242" t="s">
        <v>223</v>
      </c>
      <c r="B26" s="234"/>
      <c r="C26" s="234"/>
      <c r="D26" s="234"/>
      <c r="E26" s="234"/>
      <c r="F26" s="234"/>
      <c r="G26" s="235"/>
      <c r="H26" s="234"/>
      <c r="I26" s="234"/>
      <c r="J26" s="234"/>
      <c r="K26" s="234"/>
      <c r="L26" s="234"/>
      <c r="M26" s="236"/>
      <c r="N26" s="236"/>
      <c r="O26" s="236"/>
      <c r="P26" s="236"/>
      <c r="Q26" s="236"/>
      <c r="R26" s="236"/>
      <c r="S26" s="237"/>
      <c r="T26" s="2"/>
      <c r="U26" s="4"/>
      <c r="V26" s="4"/>
      <c r="W26" s="4"/>
      <c r="X26" s="4"/>
      <c r="Z26" s="1"/>
      <c r="AA26" s="1"/>
      <c r="AB26" s="1"/>
      <c r="AC26" s="1"/>
      <c r="AE26" s="2"/>
      <c r="AF26" s="2"/>
      <c r="AK26" s="1"/>
      <c r="AL26" s="35"/>
      <c r="AM26" s="35"/>
      <c r="AN26" s="35"/>
      <c r="AO26" s="1"/>
      <c r="AP26" s="1"/>
      <c r="AQ26" s="1"/>
      <c r="AR26" s="1"/>
      <c r="AS26" s="1"/>
      <c r="AT26" s="1"/>
      <c r="AU26" s="35"/>
      <c r="AV26" s="35"/>
      <c r="AW26" s="35"/>
      <c r="AX26" s="1"/>
      <c r="AY26" s="1"/>
      <c r="AZ26"/>
      <c r="BA2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1"/>
      <c r="BR26"/>
      <c r="BS26" s="1"/>
      <c r="BT26" s="1"/>
      <c r="BU26" s="35"/>
      <c r="BV26" s="1"/>
      <c r="BW26" s="1"/>
      <c r="BX26" s="1"/>
      <c r="BY26" s="35"/>
      <c r="BZ26" s="35"/>
      <c r="CA26" s="35"/>
      <c r="CB26" s="35"/>
      <c r="CC26" s="35"/>
      <c r="CD26" s="35"/>
      <c r="CE26" s="35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s="3" customFormat="1" ht="113.25" customHeight="1" thickTop="1" thickBot="1" x14ac:dyDescent="0.25">
      <c r="A27" s="1"/>
      <c r="B27" s="2"/>
      <c r="C27" s="224" t="s">
        <v>160</v>
      </c>
      <c r="D27" s="225" t="s">
        <v>239</v>
      </c>
      <c r="E27" s="226" t="s">
        <v>240</v>
      </c>
      <c r="F27" s="53" t="s">
        <v>238</v>
      </c>
      <c r="G27" s="227" t="s">
        <v>271</v>
      </c>
      <c r="H27" s="228" t="s">
        <v>363</v>
      </c>
      <c r="I27" s="228" t="s">
        <v>364</v>
      </c>
      <c r="J27" s="53" t="s">
        <v>249</v>
      </c>
      <c r="K27" s="227" t="s">
        <v>306</v>
      </c>
      <c r="L27" s="227" t="s">
        <v>248</v>
      </c>
      <c r="M27" s="229" t="s">
        <v>246</v>
      </c>
      <c r="N27" s="230" t="s">
        <v>300</v>
      </c>
      <c r="O27" s="231" t="s">
        <v>243</v>
      </c>
      <c r="P27" s="231" t="s">
        <v>244</v>
      </c>
      <c r="Q27" s="231" t="s">
        <v>250</v>
      </c>
      <c r="R27" s="232" t="s">
        <v>247</v>
      </c>
      <c r="S27" s="233" t="s">
        <v>282</v>
      </c>
      <c r="T27" s="2"/>
      <c r="U27" s="244" t="s">
        <v>278</v>
      </c>
      <c r="V27" s="244" t="s">
        <v>279</v>
      </c>
      <c r="W27" s="4"/>
      <c r="X27" s="4"/>
      <c r="Y27" s="86" t="s">
        <v>341</v>
      </c>
      <c r="Z27" s="1"/>
      <c r="AA27" s="1"/>
      <c r="AB27" s="1"/>
      <c r="AC27" s="1"/>
      <c r="AE27" s="2"/>
      <c r="AF27" s="2"/>
      <c r="AK27" s="1"/>
      <c r="AL27" s="35"/>
      <c r="AM27" s="35"/>
      <c r="AN27" s="35"/>
      <c r="AO27" s="1"/>
      <c r="AP27" s="1"/>
      <c r="AQ27" s="1"/>
      <c r="AR27" s="1"/>
      <c r="AS27" s="1"/>
      <c r="AT27" s="1"/>
      <c r="AU27" s="35"/>
      <c r="AV27" s="35"/>
      <c r="AW27" s="35"/>
      <c r="AX27" s="1"/>
      <c r="AY27" s="1"/>
      <c r="AZ27"/>
      <c r="BA27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1"/>
      <c r="BR27"/>
      <c r="BS27" s="1"/>
      <c r="BT27" s="1"/>
      <c r="BU27" s="35"/>
      <c r="BV27" s="1"/>
      <c r="BW27" s="1"/>
      <c r="BX27" s="1"/>
      <c r="BY27" s="35"/>
      <c r="BZ27" s="35"/>
      <c r="CA27" s="35"/>
      <c r="CB27" s="35"/>
      <c r="CC27" s="35"/>
      <c r="CD27" s="35"/>
      <c r="CE27" s="35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s="3" customFormat="1" ht="41.25" customHeight="1" thickTop="1" thickBot="1" x14ac:dyDescent="0.25">
      <c r="A28" s="293" t="s">
        <v>222</v>
      </c>
      <c r="B28"/>
      <c r="C28"/>
      <c r="D28" s="86" t="s">
        <v>296</v>
      </c>
      <c r="E28"/>
      <c r="F28"/>
      <c r="G28" s="1"/>
      <c r="H28"/>
      <c r="I28"/>
      <c r="J28"/>
      <c r="K28"/>
      <c r="L28"/>
      <c r="M28" s="2"/>
      <c r="N28" s="2"/>
      <c r="O28" s="2"/>
      <c r="P28" s="2"/>
      <c r="Q28" s="2"/>
      <c r="R28" s="2"/>
      <c r="S28" s="2"/>
      <c r="T28" s="2"/>
      <c r="U28" s="4"/>
      <c r="V28" s="4"/>
      <c r="W28" s="4"/>
      <c r="X28" s="242" t="s">
        <v>223</v>
      </c>
      <c r="Y28" s="200" t="s">
        <v>265</v>
      </c>
      <c r="Z28" s="310"/>
      <c r="AA28" s="201" t="s">
        <v>258</v>
      </c>
      <c r="AB28" s="310"/>
      <c r="AC28" s="202" t="s">
        <v>266</v>
      </c>
      <c r="AD28" s="313"/>
      <c r="AE28" s="203" t="s">
        <v>267</v>
      </c>
      <c r="AF28" s="204"/>
      <c r="AG28" s="142"/>
      <c r="AK28" s="1"/>
      <c r="AL28" s="35"/>
      <c r="AM28" s="35"/>
      <c r="AN28" s="35"/>
      <c r="AO28" s="1"/>
      <c r="AP28" s="1"/>
      <c r="AQ28" s="1"/>
      <c r="AR28" s="1"/>
      <c r="AS28" s="1"/>
      <c r="AT28" s="1"/>
      <c r="AU28" s="35"/>
      <c r="AV28" s="35"/>
      <c r="AW28" s="35"/>
      <c r="AX28" s="1"/>
      <c r="AY28" s="1"/>
      <c r="AZ28"/>
      <c r="BA28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1"/>
      <c r="BR28"/>
      <c r="BS28" s="1"/>
      <c r="BT28" s="1"/>
      <c r="BU28" s="35"/>
      <c r="BV28" s="1"/>
      <c r="BW28" s="1"/>
      <c r="BX28" s="1"/>
      <c r="BY28" s="35"/>
      <c r="BZ28" s="35"/>
      <c r="CA28" s="35"/>
      <c r="CB28" s="35"/>
      <c r="CC28" s="35"/>
      <c r="CD28" s="35"/>
      <c r="CE28" s="35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s="3" customFormat="1" ht="36.75" customHeight="1" thickTop="1" thickBot="1" x14ac:dyDescent="0.25">
      <c r="A29" s="151" t="s">
        <v>242</v>
      </c>
      <c r="B29" s="150"/>
      <c r="C29" s="147"/>
      <c r="D29" s="147"/>
      <c r="E29" s="147"/>
      <c r="F29" s="147"/>
      <c r="G29" s="148"/>
      <c r="H29" s="147"/>
      <c r="I29" s="147"/>
      <c r="J29" s="147"/>
      <c r="K29" s="147"/>
      <c r="L29" s="147"/>
      <c r="M29" s="148"/>
      <c r="N29" s="148"/>
      <c r="O29" s="148"/>
      <c r="P29" s="148"/>
      <c r="Q29" s="148"/>
      <c r="R29" s="358"/>
      <c r="S29" s="149"/>
      <c r="T29" s="2"/>
      <c r="U29" s="4"/>
      <c r="V29" s="4"/>
      <c r="W29" s="4"/>
      <c r="X29" s="151" t="s">
        <v>242</v>
      </c>
      <c r="Y29" s="205" t="s">
        <v>213</v>
      </c>
      <c r="Z29" s="311"/>
      <c r="AA29" s="292" t="s">
        <v>168</v>
      </c>
      <c r="AB29" s="312"/>
      <c r="AC29" s="207" t="s">
        <v>167</v>
      </c>
      <c r="AD29" s="312"/>
      <c r="AE29" s="207" t="s">
        <v>188</v>
      </c>
      <c r="AF29" s="208"/>
      <c r="AG29" s="142"/>
      <c r="AK29" s="1"/>
      <c r="AL29" s="35"/>
      <c r="AM29" s="35"/>
      <c r="AN29" s="35"/>
      <c r="AO29" s="1"/>
      <c r="AP29" s="1"/>
      <c r="AQ29" s="1"/>
      <c r="AR29" s="1"/>
      <c r="AS29" s="1"/>
      <c r="AT29" s="1"/>
      <c r="AU29" s="35"/>
      <c r="AV29" s="35"/>
      <c r="AW29" s="35"/>
      <c r="AX29" s="1"/>
      <c r="AY29" s="1"/>
      <c r="AZ29"/>
      <c r="BA29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"/>
      <c r="BR29"/>
      <c r="BS29" s="1"/>
      <c r="BT29" s="1"/>
      <c r="BU29" s="35"/>
      <c r="BV29" s="1"/>
      <c r="BW29" s="1"/>
      <c r="BX29" s="1"/>
      <c r="BY29" s="35"/>
      <c r="BZ29" s="35"/>
      <c r="CA29" s="35"/>
      <c r="CB29" s="35"/>
      <c r="CC29" s="35"/>
      <c r="CD29" s="35"/>
      <c r="CE29" s="35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s="3" customFormat="1" ht="56.25" customHeight="1" thickTop="1" thickBot="1" x14ac:dyDescent="0.25">
      <c r="A30" s="215" t="s">
        <v>340</v>
      </c>
      <c r="B30" s="170"/>
      <c r="C30" s="171">
        <v>0.5</v>
      </c>
      <c r="D30" s="294">
        <f t="shared" ref="D30:E30" si="0">IF($E$3="VL",Y30,IF($E$3="L",AA30,IF($E$3="M",AC30,IF($E$3="S",AE30,0))))</f>
        <v>2</v>
      </c>
      <c r="E30" s="294">
        <f t="shared" si="0"/>
        <v>2</v>
      </c>
      <c r="F30" s="294"/>
      <c r="G30" s="173">
        <v>512</v>
      </c>
      <c r="H30" s="381">
        <f t="shared" ref="H30" si="1">IF(E30&lt;&gt;0,Q30*S30/E30,0)</f>
        <v>255.99999999999997</v>
      </c>
      <c r="I30" s="185">
        <f t="shared" ref="I30" si="2">Q30*S30</f>
        <v>511.99999999999994</v>
      </c>
      <c r="J30" s="171">
        <v>60</v>
      </c>
      <c r="K30" s="174">
        <f t="shared" ref="K30:K46" si="3">C30*J30/60</f>
        <v>0.5</v>
      </c>
      <c r="L30" s="175">
        <f t="shared" ref="L30" si="4">G30</f>
        <v>512</v>
      </c>
      <c r="M30" s="173">
        <f t="shared" ref="M30" si="5">G30*E30</f>
        <v>1024</v>
      </c>
      <c r="N30" s="173">
        <f t="shared" ref="N30" si="6">G30*E30*K30</f>
        <v>512</v>
      </c>
      <c r="O30" s="183">
        <f>G30*K30/S30</f>
        <v>134.73684210526315</v>
      </c>
      <c r="P30" s="183">
        <f t="shared" ref="P30" si="7">O30*E30</f>
        <v>269.4736842105263</v>
      </c>
      <c r="Q30" s="184">
        <f>IF(E30&lt;&gt;0,IF((P30/E30)&gt;'Spectrum Efficiencies'!$J$15,('Spectrum Efficiencies'!$J$15*E30),'Background Traffic'!P30),0)</f>
        <v>269.4736842105263</v>
      </c>
      <c r="R30" s="144" t="str">
        <f t="shared" ref="R30" si="8">IF(E30&lt;&gt;0,IF(D30/E30=1,"N","Y"),"-")</f>
        <v>N</v>
      </c>
      <c r="S30" s="379">
        <f>IF(R30="N",'Spectrum Efficiencies'!$K$6,'Spectrum Efficiencies'!$K$9)</f>
        <v>1.9</v>
      </c>
      <c r="T30" s="2"/>
      <c r="U30" s="140" t="s">
        <v>342</v>
      </c>
      <c r="V30" s="1"/>
      <c r="W30" s="4"/>
      <c r="X30" s="215" t="s">
        <v>340</v>
      </c>
      <c r="Y30" s="326">
        <v>8</v>
      </c>
      <c r="Z30" s="332">
        <v>2</v>
      </c>
      <c r="AA30" s="327">
        <v>2</v>
      </c>
      <c r="AB30" s="331">
        <v>2</v>
      </c>
      <c r="AC30" s="333">
        <v>0</v>
      </c>
      <c r="AD30" s="332">
        <v>0</v>
      </c>
      <c r="AE30" s="333">
        <v>0</v>
      </c>
      <c r="AF30" s="334">
        <v>0</v>
      </c>
      <c r="AG30" s="142"/>
      <c r="AK30" s="1"/>
      <c r="AL30" s="35"/>
      <c r="AM30" s="35"/>
      <c r="AN30" s="35"/>
      <c r="AO30" s="1"/>
      <c r="AP30" s="1"/>
      <c r="AQ30" s="1"/>
      <c r="AR30" s="1"/>
      <c r="AS30" s="1"/>
      <c r="AT30" s="1"/>
      <c r="AU30" s="35"/>
      <c r="AV30" s="35"/>
      <c r="AW30" s="35"/>
      <c r="AX30" s="1"/>
      <c r="AY30" s="1"/>
      <c r="AZ30"/>
      <c r="BA30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1"/>
      <c r="BR30"/>
      <c r="BS30" s="1"/>
      <c r="BT30" s="1"/>
      <c r="BU30" s="35"/>
      <c r="BV30" s="1"/>
      <c r="BW30" s="1"/>
      <c r="BX30" s="1"/>
      <c r="BY30" s="35"/>
      <c r="BZ30" s="35"/>
      <c r="CA30" s="35"/>
      <c r="CB30" s="35"/>
      <c r="CC30" s="35"/>
      <c r="CD30" s="35"/>
      <c r="CE30" s="35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s="3" customFormat="1" ht="28.5" customHeight="1" thickTop="1" thickBot="1" x14ac:dyDescent="0.25">
      <c r="A31" s="1"/>
      <c r="B31"/>
      <c r="C31" s="133"/>
      <c r="D31" s="133"/>
      <c r="E31" s="133"/>
      <c r="F31" s="133"/>
      <c r="G31" s="140"/>
      <c r="H31" s="133"/>
      <c r="I31" s="133"/>
      <c r="J31" s="133"/>
      <c r="K31" s="141"/>
      <c r="L31" s="141"/>
      <c r="M31" s="140"/>
      <c r="N31" s="140"/>
      <c r="O31" s="140"/>
      <c r="P31" s="140"/>
      <c r="Q31"/>
      <c r="R31" s="140"/>
      <c r="S31" s="142"/>
      <c r="T31" s="2"/>
      <c r="U31" s="4"/>
      <c r="V31" s="4"/>
      <c r="W31" s="4"/>
      <c r="X31" s="1"/>
      <c r="Y31" s="335"/>
      <c r="Z31" s="340"/>
      <c r="AA31" s="337"/>
      <c r="AB31" s="338"/>
      <c r="AC31" s="341"/>
      <c r="AD31" s="340"/>
      <c r="AE31" s="341"/>
      <c r="AF31" s="342"/>
      <c r="AG31" s="142"/>
      <c r="AK31" s="1"/>
      <c r="AL31" s="35"/>
      <c r="AM31" s="35"/>
      <c r="AN31" s="35"/>
      <c r="AO31" s="1"/>
      <c r="AP31" s="1"/>
      <c r="AQ31" s="1"/>
      <c r="AR31" s="1"/>
      <c r="AS31" s="1"/>
      <c r="AT31" s="1"/>
      <c r="AU31" s="35"/>
      <c r="AV31" s="35"/>
      <c r="AW31" s="35"/>
      <c r="AX31" s="1"/>
      <c r="AY31" s="1"/>
      <c r="AZ31"/>
      <c r="BA31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1"/>
      <c r="BR31"/>
      <c r="BS31" s="1"/>
      <c r="BT31" s="1"/>
      <c r="BU31" s="35"/>
      <c r="BV31" s="1"/>
      <c r="BW31" s="1"/>
      <c r="BX31" s="1"/>
      <c r="BY31" s="35"/>
      <c r="BZ31" s="35"/>
      <c r="CA31" s="35"/>
      <c r="CB31" s="35"/>
      <c r="CC31" s="35"/>
      <c r="CD31" s="35"/>
      <c r="CE31" s="35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s="3" customFormat="1" ht="34.5" customHeight="1" thickTop="1" thickBot="1" x14ac:dyDescent="0.25">
      <c r="A32" s="151" t="s">
        <v>224</v>
      </c>
      <c r="B32" s="150"/>
      <c r="C32" s="143"/>
      <c r="D32" s="143"/>
      <c r="E32" s="143"/>
      <c r="F32" s="143"/>
      <c r="G32" s="144"/>
      <c r="H32" s="143"/>
      <c r="I32" s="143"/>
      <c r="J32" s="143"/>
      <c r="K32" s="145"/>
      <c r="L32" s="145"/>
      <c r="M32" s="144"/>
      <c r="N32" s="144"/>
      <c r="O32" s="144"/>
      <c r="P32" s="144"/>
      <c r="Q32" s="144"/>
      <c r="R32" s="144"/>
      <c r="S32" s="146"/>
      <c r="T32" s="2"/>
      <c r="U32" s="4"/>
      <c r="V32" s="4"/>
      <c r="W32" s="4"/>
      <c r="X32" s="151" t="s">
        <v>224</v>
      </c>
      <c r="Y32" s="335"/>
      <c r="Z32" s="340"/>
      <c r="AA32" s="337"/>
      <c r="AB32" s="338"/>
      <c r="AC32" s="341"/>
      <c r="AD32" s="340"/>
      <c r="AE32" s="341"/>
      <c r="AF32" s="342"/>
      <c r="AG32" s="142"/>
      <c r="AK32" s="1"/>
      <c r="AL32" s="35"/>
      <c r="AM32" s="35"/>
      <c r="AN32" s="35"/>
      <c r="AO32" s="1"/>
      <c r="AP32" s="1"/>
      <c r="AQ32" s="1"/>
      <c r="AR32" s="1"/>
      <c r="AS32" s="1"/>
      <c r="AT32" s="1"/>
      <c r="AU32" s="35"/>
      <c r="AV32" s="35"/>
      <c r="AW32" s="35"/>
      <c r="AX32" s="1"/>
      <c r="AY32" s="1"/>
      <c r="AZ32"/>
      <c r="BA32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1"/>
      <c r="BR32"/>
      <c r="BS32" s="1"/>
      <c r="BT32" s="1"/>
      <c r="BU32" s="35"/>
      <c r="BV32" s="1"/>
      <c r="BW32" s="1"/>
      <c r="BX32" s="1"/>
      <c r="BY32" s="35"/>
      <c r="BZ32" s="35"/>
      <c r="CA32" s="35"/>
      <c r="CB32" s="35"/>
      <c r="CC32" s="35"/>
      <c r="CD32" s="35"/>
      <c r="CE32" s="35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s="3" customFormat="1" ht="72" customHeight="1" thickTop="1" x14ac:dyDescent="0.2">
      <c r="A33" s="187" t="s">
        <v>348</v>
      </c>
      <c r="B33"/>
      <c r="C33" s="133">
        <v>30</v>
      </c>
      <c r="D33" s="152">
        <f t="shared" ref="D33:E42" si="9">IF($E$3="VL",Y33,IF($E$3="L",AA33,IF($E$3="M",AC33,IF($E$3="S",AE33,0))))</f>
        <v>4</v>
      </c>
      <c r="E33" s="152">
        <f t="shared" si="9"/>
        <v>2</v>
      </c>
      <c r="F33" s="133">
        <v>100</v>
      </c>
      <c r="G33" s="291"/>
      <c r="H33" s="133"/>
      <c r="I33" s="287">
        <f>Q33*S33</f>
        <v>0.8</v>
      </c>
      <c r="J33" s="133">
        <v>1</v>
      </c>
      <c r="K33" s="260">
        <f t="shared" si="3"/>
        <v>0.5</v>
      </c>
      <c r="L33" s="141">
        <f>F33*8/(1000*J33)</f>
        <v>0.8</v>
      </c>
      <c r="M33" s="179">
        <f>E33*F33*8*C33/(J33*60*1000)</f>
        <v>0.8</v>
      </c>
      <c r="N33" s="179">
        <f>E33*F33*8*C33/(J33*60*1000)</f>
        <v>0.8</v>
      </c>
      <c r="O33" s="142">
        <f t="shared" ref="O33:O42" si="10">IF(D33&lt;&gt;0,N33/(S33*D33),0)</f>
        <v>8.3333333333333343E-2</v>
      </c>
      <c r="P33" s="142">
        <f t="shared" ref="P33:P42" si="11">O33*D33</f>
        <v>0.33333333333333337</v>
      </c>
      <c r="Q33" s="180">
        <f>IF(E33&lt;&gt;0,IF((P33/E33)&gt;'Spectrum Efficiencies'!$J$15,('Spectrum Efficiencies'!$J$15*E33),'Background Traffic'!P33),0)</f>
        <v>0.33333333333333337</v>
      </c>
      <c r="R33" s="140" t="str">
        <f t="shared" ref="R33:R42" si="12">IF(E33&lt;&gt;0,IF(D33/E33=1,"N","Y"),"-")</f>
        <v>Y</v>
      </c>
      <c r="S33" s="169">
        <f>IF(R33="N",'Spectrum Efficiencies'!$K$6,'Spectrum Efficiencies'!$K$9)</f>
        <v>2.4</v>
      </c>
      <c r="T33" s="2"/>
      <c r="U33" s="4" t="s">
        <v>317</v>
      </c>
      <c r="V33" s="4"/>
      <c r="W33" s="4"/>
      <c r="X33" s="187" t="s">
        <v>348</v>
      </c>
      <c r="Y33" s="326">
        <v>4</v>
      </c>
      <c r="Z33" s="332">
        <v>2</v>
      </c>
      <c r="AA33" s="327">
        <v>4</v>
      </c>
      <c r="AB33" s="331">
        <v>2</v>
      </c>
      <c r="AC33" s="333">
        <v>1</v>
      </c>
      <c r="AD33" s="332">
        <v>1</v>
      </c>
      <c r="AE33" s="333">
        <v>1</v>
      </c>
      <c r="AF33" s="334">
        <v>1</v>
      </c>
      <c r="AG33" s="142"/>
      <c r="AK33" s="1"/>
      <c r="AL33" s="35"/>
      <c r="AM33" s="35"/>
      <c r="AN33" s="35"/>
      <c r="AO33" s="1"/>
      <c r="AP33" s="1"/>
      <c r="AQ33" s="1"/>
      <c r="AR33" s="1"/>
      <c r="AS33" s="1"/>
      <c r="AT33" s="1"/>
      <c r="AU33" s="35"/>
      <c r="AV33" s="35"/>
      <c r="AW33" s="35"/>
      <c r="AX33" s="1"/>
      <c r="AY33" s="1"/>
      <c r="AZ33"/>
      <c r="BA33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1"/>
      <c r="BR33"/>
      <c r="BS33" s="1"/>
      <c r="BT33" s="1"/>
      <c r="BU33" s="35"/>
      <c r="BV33" s="1"/>
      <c r="BW33" s="1"/>
      <c r="BX33" s="1"/>
      <c r="BY33" s="35"/>
      <c r="BZ33" s="35"/>
      <c r="CA33" s="35"/>
      <c r="CB33" s="35"/>
      <c r="CC33" s="35"/>
      <c r="CD33" s="35"/>
      <c r="CE33" s="35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s="3" customFormat="1" ht="35.25" customHeight="1" x14ac:dyDescent="0.2">
      <c r="A34" s="186" t="s">
        <v>357</v>
      </c>
      <c r="B34"/>
      <c r="C34" s="133">
        <v>2E-3</v>
      </c>
      <c r="D34" s="152">
        <f t="shared" ref="D34:D35" si="13">IF($E$3="VL",Y34,IF($E$3="L",AA34,IF($E$3="M",AC34,IF($E$3="S",AE34,0))))</f>
        <v>100</v>
      </c>
      <c r="E34" s="152">
        <f t="shared" ref="E34:E35" si="14">IF($E$3="VL",Z34,IF($E$3="L",AB34,IF($E$3="M",AD34,IF($E$3="S",AF34,0))))</f>
        <v>4</v>
      </c>
      <c r="F34" s="133">
        <v>10000000</v>
      </c>
      <c r="G34" s="291"/>
      <c r="H34" s="133"/>
      <c r="I34" s="287">
        <f t="shared" ref="I34:I35" si="15">Q34*S34</f>
        <v>10.666666666666664</v>
      </c>
      <c r="J34" s="133">
        <v>1</v>
      </c>
      <c r="K34" s="260">
        <f t="shared" ref="K34:K35" si="16">C34*J34/60</f>
        <v>3.3333333333333335E-5</v>
      </c>
      <c r="L34" s="141">
        <f t="shared" ref="L34:L35" si="17">F34*8/(1000*J34)</f>
        <v>80000</v>
      </c>
      <c r="M34" s="179">
        <f t="shared" ref="M34:M35" si="18">E34*F34*8*C34/(J34*60*1000)</f>
        <v>10.666666666666666</v>
      </c>
      <c r="N34" s="179">
        <f t="shared" ref="N34:N35" si="19">E34*F34*8*C34/(J34*60*1000)</f>
        <v>10.666666666666666</v>
      </c>
      <c r="O34" s="142">
        <f t="shared" ref="O34:O35" si="20">IF(D34&lt;&gt;0,N34/(S34*D34),0)</f>
        <v>4.4444444444444439E-2</v>
      </c>
      <c r="P34" s="142">
        <f t="shared" ref="P34:P35" si="21">O34*D34</f>
        <v>4.4444444444444438</v>
      </c>
      <c r="Q34" s="180">
        <f>IF(E34&lt;&gt;0,IF((P34/E34)&gt;'Spectrum Efficiencies'!$J$15,('Spectrum Efficiencies'!$J$15*E34),'Background Traffic'!P34),0)</f>
        <v>4.4444444444444438</v>
      </c>
      <c r="R34" s="140" t="str">
        <f t="shared" ref="R34:R35" si="22">IF(E34&lt;&gt;0,IF(D34/E34=1,"N","Y"),"-")</f>
        <v>Y</v>
      </c>
      <c r="S34" s="169">
        <f>IF(R34="N",'Spectrum Efficiencies'!$K$6,'Spectrum Efficiencies'!$K$9)</f>
        <v>2.4</v>
      </c>
      <c r="T34" s="2"/>
      <c r="U34" s="4"/>
      <c r="V34" s="4"/>
      <c r="W34" s="4"/>
      <c r="X34" s="186" t="s">
        <v>357</v>
      </c>
      <c r="Y34" s="326"/>
      <c r="Z34" s="332"/>
      <c r="AA34" s="327">
        <v>100</v>
      </c>
      <c r="AB34" s="331">
        <v>4</v>
      </c>
      <c r="AC34" s="333"/>
      <c r="AD34" s="332"/>
      <c r="AE34" s="333"/>
      <c r="AF34" s="334"/>
      <c r="AG34" s="142"/>
      <c r="AK34" s="1"/>
      <c r="AL34" s="35"/>
      <c r="AM34" s="35"/>
      <c r="AN34" s="35"/>
      <c r="AO34" s="1"/>
      <c r="AP34" s="1"/>
      <c r="AQ34" s="1"/>
      <c r="AR34" s="1"/>
      <c r="AS34" s="1"/>
      <c r="AT34" s="1"/>
      <c r="AU34" s="35"/>
      <c r="AV34" s="35"/>
      <c r="AW34" s="35"/>
      <c r="AX34" s="1"/>
      <c r="AY34" s="1"/>
      <c r="AZ34"/>
      <c r="BA34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1"/>
      <c r="BR34"/>
      <c r="BS34" s="1"/>
      <c r="BT34" s="1"/>
      <c r="BU34" s="35"/>
      <c r="BV34" s="1"/>
      <c r="BW34" s="1"/>
      <c r="BX34" s="1"/>
      <c r="BY34" s="35"/>
      <c r="BZ34" s="35"/>
      <c r="CA34" s="35"/>
      <c r="CB34" s="35"/>
      <c r="CC34" s="35"/>
      <c r="CD34" s="35"/>
      <c r="CE34" s="35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s="3" customFormat="1" ht="27.75" customHeight="1" x14ac:dyDescent="0.2">
      <c r="A35" s="186" t="s">
        <v>119</v>
      </c>
      <c r="B35"/>
      <c r="C35" s="133">
        <v>2E-3</v>
      </c>
      <c r="D35" s="152">
        <f t="shared" si="13"/>
        <v>100</v>
      </c>
      <c r="E35" s="152">
        <f t="shared" si="14"/>
        <v>4</v>
      </c>
      <c r="F35" s="133">
        <v>50000000</v>
      </c>
      <c r="G35" s="291"/>
      <c r="H35" s="133"/>
      <c r="I35" s="287">
        <f t="shared" si="15"/>
        <v>53.333333333333336</v>
      </c>
      <c r="J35" s="133">
        <v>1</v>
      </c>
      <c r="K35" s="260">
        <f t="shared" si="16"/>
        <v>3.3333333333333335E-5</v>
      </c>
      <c r="L35" s="141">
        <f t="shared" si="17"/>
        <v>400000</v>
      </c>
      <c r="M35" s="179">
        <f t="shared" si="18"/>
        <v>53.333333333333336</v>
      </c>
      <c r="N35" s="179">
        <f t="shared" si="19"/>
        <v>53.333333333333336</v>
      </c>
      <c r="O35" s="142">
        <f t="shared" si="20"/>
        <v>0.22222222222222224</v>
      </c>
      <c r="P35" s="142">
        <f t="shared" si="21"/>
        <v>22.222222222222225</v>
      </c>
      <c r="Q35" s="180">
        <f>IF(E35&lt;&gt;0,IF((P35/E35)&gt;'Spectrum Efficiencies'!$J$15,('Spectrum Efficiencies'!$J$15*E35),'Background Traffic'!P35),0)</f>
        <v>22.222222222222225</v>
      </c>
      <c r="R35" s="140" t="str">
        <f t="shared" si="22"/>
        <v>Y</v>
      </c>
      <c r="S35" s="169">
        <f>IF(R35="N",'Spectrum Efficiencies'!$K$6,'Spectrum Efficiencies'!$K$9)</f>
        <v>2.4</v>
      </c>
      <c r="T35" s="2"/>
      <c r="U35" s="4"/>
      <c r="V35" s="4"/>
      <c r="W35" s="4"/>
      <c r="X35" s="186" t="s">
        <v>119</v>
      </c>
      <c r="Y35" s="326"/>
      <c r="Z35" s="332"/>
      <c r="AA35" s="327">
        <v>100</v>
      </c>
      <c r="AB35" s="331">
        <v>4</v>
      </c>
      <c r="AC35" s="333"/>
      <c r="AD35" s="332"/>
      <c r="AE35" s="333"/>
      <c r="AF35" s="334"/>
      <c r="AG35" s="142"/>
      <c r="AK35" s="1"/>
      <c r="AL35" s="35"/>
      <c r="AM35" s="35"/>
      <c r="AN35" s="35"/>
      <c r="AO35" s="1"/>
      <c r="AP35" s="1"/>
      <c r="AQ35" s="1"/>
      <c r="AR35" s="1"/>
      <c r="AS35" s="1"/>
      <c r="AT35" s="1"/>
      <c r="AU35" s="35"/>
      <c r="AV35" s="35"/>
      <c r="AW35" s="35"/>
      <c r="AX35" s="1"/>
      <c r="AY35" s="1"/>
      <c r="AZ35"/>
      <c r="BA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1"/>
      <c r="BR35"/>
      <c r="BS35" s="1"/>
      <c r="BT35" s="1"/>
      <c r="BU35" s="35"/>
      <c r="BV35" s="1"/>
      <c r="BW35" s="1"/>
      <c r="BX35" s="1"/>
      <c r="BY35" s="35"/>
      <c r="BZ35" s="35"/>
      <c r="CA35" s="35"/>
      <c r="CB35" s="35"/>
      <c r="CC35" s="35"/>
      <c r="CD35" s="35"/>
      <c r="CE35" s="35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s="3" customFormat="1" ht="60.75" customHeight="1" x14ac:dyDescent="0.2">
      <c r="A36" s="186" t="s">
        <v>358</v>
      </c>
      <c r="B36"/>
      <c r="C36" s="133">
        <v>30</v>
      </c>
      <c r="D36" s="152">
        <f t="shared" si="9"/>
        <v>4</v>
      </c>
      <c r="E36" s="152">
        <f t="shared" si="9"/>
        <v>2</v>
      </c>
      <c r="F36" s="133">
        <v>10000</v>
      </c>
      <c r="G36" s="153"/>
      <c r="H36" s="133"/>
      <c r="I36" s="287">
        <f t="shared" ref="I36:I42" si="23">Q36*S36</f>
        <v>80</v>
      </c>
      <c r="J36" s="133">
        <v>1</v>
      </c>
      <c r="K36" s="260">
        <f t="shared" si="3"/>
        <v>0.5</v>
      </c>
      <c r="L36" s="141">
        <f t="shared" ref="L36:L42" si="24">F36*8/(1000*J36)</f>
        <v>80</v>
      </c>
      <c r="M36" s="179">
        <f t="shared" ref="M36:M42" si="25">E36*F36*8*C36/(J36*60*1000)</f>
        <v>80</v>
      </c>
      <c r="N36" s="179">
        <f t="shared" ref="N36:N42" si="26">E36*F36*8*C36/(J36*60*1000)</f>
        <v>80</v>
      </c>
      <c r="O36" s="142">
        <f t="shared" si="10"/>
        <v>8.3333333333333339</v>
      </c>
      <c r="P36" s="142">
        <f t="shared" si="11"/>
        <v>33.333333333333336</v>
      </c>
      <c r="Q36" s="180">
        <f>IF(E36&lt;&gt;0,IF((P36/E36)&gt;'Spectrum Efficiencies'!$J$15,('Spectrum Efficiencies'!$J$15*E36),'Background Traffic'!P36),0)</f>
        <v>33.333333333333336</v>
      </c>
      <c r="R36" s="140" t="str">
        <f t="shared" si="12"/>
        <v>Y</v>
      </c>
      <c r="S36" s="169">
        <f>IF(R36="N",'Spectrum Efficiencies'!$K$6,'Spectrum Efficiencies'!$K$9)</f>
        <v>2.4</v>
      </c>
      <c r="T36" s="2"/>
      <c r="U36" s="4"/>
      <c r="V36" s="4"/>
      <c r="W36" s="4"/>
      <c r="X36" s="186" t="s">
        <v>358</v>
      </c>
      <c r="Y36" s="326">
        <v>4</v>
      </c>
      <c r="Z36" s="332">
        <v>2</v>
      </c>
      <c r="AA36" s="327">
        <v>4</v>
      </c>
      <c r="AB36" s="331">
        <v>2</v>
      </c>
      <c r="AC36" s="333">
        <v>1</v>
      </c>
      <c r="AD36" s="332">
        <v>1</v>
      </c>
      <c r="AE36" s="333">
        <v>1</v>
      </c>
      <c r="AF36" s="334">
        <v>1</v>
      </c>
      <c r="AG36" s="142"/>
      <c r="AK36" s="1"/>
      <c r="AL36" s="35"/>
      <c r="AM36" s="35"/>
      <c r="AN36" s="35"/>
      <c r="AO36" s="1"/>
      <c r="AP36" s="1"/>
      <c r="AQ36" s="1"/>
      <c r="AR36" s="1"/>
      <c r="AS36" s="1"/>
      <c r="AT36" s="1"/>
      <c r="AU36" s="35"/>
      <c r="AV36" s="35"/>
      <c r="AW36" s="35"/>
      <c r="AX36" s="1"/>
      <c r="AY36" s="1"/>
      <c r="AZ36"/>
      <c r="BA36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1"/>
      <c r="BR36"/>
      <c r="BS36" s="1"/>
      <c r="BT36" s="1"/>
      <c r="BU36" s="35"/>
      <c r="BV36" s="1"/>
      <c r="BW36" s="1"/>
      <c r="BX36" s="1"/>
      <c r="BY36" s="35"/>
      <c r="BZ36" s="35"/>
      <c r="CA36" s="35"/>
      <c r="CB36" s="35"/>
      <c r="CC36" s="35"/>
      <c r="CD36" s="35"/>
      <c r="CE36" s="35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s="3" customFormat="1" ht="60" customHeight="1" x14ac:dyDescent="0.2">
      <c r="A37" s="188" t="s">
        <v>356</v>
      </c>
      <c r="B37"/>
      <c r="C37" s="133">
        <v>2</v>
      </c>
      <c r="D37" s="152">
        <f t="shared" si="9"/>
        <v>8</v>
      </c>
      <c r="E37" s="152">
        <f t="shared" si="9"/>
        <v>2</v>
      </c>
      <c r="F37" s="133">
        <v>50000</v>
      </c>
      <c r="G37" s="153"/>
      <c r="H37" s="133"/>
      <c r="I37" s="287">
        <f t="shared" si="23"/>
        <v>26.666666666666668</v>
      </c>
      <c r="J37" s="133">
        <v>1</v>
      </c>
      <c r="K37" s="260">
        <f t="shared" si="3"/>
        <v>3.3333333333333333E-2</v>
      </c>
      <c r="L37" s="141">
        <f t="shared" si="24"/>
        <v>400</v>
      </c>
      <c r="M37" s="179">
        <f t="shared" si="25"/>
        <v>26.666666666666668</v>
      </c>
      <c r="N37" s="179">
        <f t="shared" si="26"/>
        <v>26.666666666666668</v>
      </c>
      <c r="O37" s="142">
        <f t="shared" si="10"/>
        <v>1.3888888888888891</v>
      </c>
      <c r="P37" s="142">
        <f t="shared" si="11"/>
        <v>11.111111111111112</v>
      </c>
      <c r="Q37" s="180">
        <f>IF(E37&lt;&gt;0,IF((P37/E37)&gt;'Spectrum Efficiencies'!$J$15,('Spectrum Efficiencies'!$J$15*E37),'Background Traffic'!P37),0)</f>
        <v>11.111111111111112</v>
      </c>
      <c r="R37" s="140" t="str">
        <f t="shared" si="12"/>
        <v>Y</v>
      </c>
      <c r="S37" s="169">
        <f>IF(R37="N",'Spectrum Efficiencies'!$K$6,'Spectrum Efficiencies'!$K$9)</f>
        <v>2.4</v>
      </c>
      <c r="T37" s="2"/>
      <c r="U37" s="4"/>
      <c r="V37" s="4"/>
      <c r="W37" s="4"/>
      <c r="X37" s="188" t="s">
        <v>356</v>
      </c>
      <c r="Y37" s="326">
        <v>12</v>
      </c>
      <c r="Z37" s="332">
        <v>4</v>
      </c>
      <c r="AA37" s="327">
        <v>8</v>
      </c>
      <c r="AB37" s="331">
        <v>2</v>
      </c>
      <c r="AC37" s="333">
        <v>2</v>
      </c>
      <c r="AD37" s="332">
        <v>1</v>
      </c>
      <c r="AE37" s="333">
        <v>1</v>
      </c>
      <c r="AF37" s="334">
        <v>1</v>
      </c>
      <c r="AG37" s="142"/>
      <c r="AK37" s="1"/>
      <c r="AL37" s="35"/>
      <c r="AM37" s="35"/>
      <c r="AN37" s="35"/>
      <c r="AO37" s="1"/>
      <c r="AP37" s="1"/>
      <c r="AQ37" s="1"/>
      <c r="AR37" s="1"/>
      <c r="AS37" s="1"/>
      <c r="AT37" s="1"/>
      <c r="AU37" s="35"/>
      <c r="AV37" s="35"/>
      <c r="AW37" s="35"/>
      <c r="AX37" s="1"/>
      <c r="AY37" s="1"/>
      <c r="AZ37"/>
      <c r="BA37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1"/>
      <c r="BR37"/>
      <c r="BS37" s="1"/>
      <c r="BT37" s="1"/>
      <c r="BU37" s="35"/>
      <c r="BV37" s="1"/>
      <c r="BW37" s="1"/>
      <c r="BX37" s="1"/>
      <c r="BY37" s="35"/>
      <c r="BZ37" s="35"/>
      <c r="CA37" s="35"/>
      <c r="CB37" s="35"/>
      <c r="CC37" s="35"/>
      <c r="CD37" s="35"/>
      <c r="CE37" s="35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s="3" customFormat="1" ht="57.75" customHeight="1" x14ac:dyDescent="0.2">
      <c r="A38" s="188" t="s">
        <v>235</v>
      </c>
      <c r="B38"/>
      <c r="C38" s="133">
        <v>0.1</v>
      </c>
      <c r="D38" s="152">
        <f t="shared" si="9"/>
        <v>10</v>
      </c>
      <c r="E38" s="152">
        <f t="shared" si="9"/>
        <v>2</v>
      </c>
      <c r="F38" s="133">
        <v>2000000</v>
      </c>
      <c r="G38" s="153"/>
      <c r="H38" s="133"/>
      <c r="I38" s="287">
        <f t="shared" si="23"/>
        <v>53.333333333333329</v>
      </c>
      <c r="J38" s="133">
        <v>1</v>
      </c>
      <c r="K38" s="260">
        <f t="shared" si="3"/>
        <v>1.6666666666666668E-3</v>
      </c>
      <c r="L38" s="141">
        <f t="shared" si="24"/>
        <v>16000</v>
      </c>
      <c r="M38" s="179">
        <f t="shared" si="25"/>
        <v>53.333333333333336</v>
      </c>
      <c r="N38" s="179">
        <f t="shared" si="26"/>
        <v>53.333333333333336</v>
      </c>
      <c r="O38" s="142">
        <f t="shared" si="10"/>
        <v>2.2222222222222223</v>
      </c>
      <c r="P38" s="142">
        <f t="shared" si="11"/>
        <v>22.222222222222221</v>
      </c>
      <c r="Q38" s="180">
        <f>IF(E38&lt;&gt;0,IF((P38/E38)&gt;'Spectrum Efficiencies'!$J$15,('Spectrum Efficiencies'!$J$15*E38),'Background Traffic'!P38),0)</f>
        <v>22.222222222222221</v>
      </c>
      <c r="R38" s="140" t="str">
        <f t="shared" si="12"/>
        <v>Y</v>
      </c>
      <c r="S38" s="169">
        <f>IF(R38="N",'Spectrum Efficiencies'!$K$6,'Spectrum Efficiencies'!$K$9)</f>
        <v>2.4</v>
      </c>
      <c r="T38" s="2"/>
      <c r="U38" s="4" t="s">
        <v>245</v>
      </c>
      <c r="V38" s="4"/>
      <c r="W38" s="4"/>
      <c r="X38" s="188" t="s">
        <v>235</v>
      </c>
      <c r="Y38" s="326">
        <v>12</v>
      </c>
      <c r="Z38" s="332">
        <v>4</v>
      </c>
      <c r="AA38" s="327">
        <v>10</v>
      </c>
      <c r="AB38" s="331">
        <v>2</v>
      </c>
      <c r="AC38" s="333">
        <v>2</v>
      </c>
      <c r="AD38" s="332">
        <v>1</v>
      </c>
      <c r="AE38" s="333">
        <v>1</v>
      </c>
      <c r="AF38" s="334">
        <v>1</v>
      </c>
      <c r="AG38" s="142"/>
      <c r="AK38" s="1"/>
      <c r="AL38" s="35"/>
      <c r="AM38" s="35"/>
      <c r="AN38" s="35"/>
      <c r="AO38" s="1"/>
      <c r="AP38" s="1"/>
      <c r="AQ38" s="1"/>
      <c r="AR38" s="1"/>
      <c r="AS38" s="1"/>
      <c r="AT38" s="1"/>
      <c r="AU38" s="35"/>
      <c r="AV38" s="35"/>
      <c r="AW38" s="35"/>
      <c r="AX38" s="1"/>
      <c r="AY38" s="1"/>
      <c r="AZ38"/>
      <c r="BA38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1"/>
      <c r="BR38"/>
      <c r="BS38" s="1"/>
      <c r="BT38" s="1"/>
      <c r="BU38" s="35"/>
      <c r="BV38" s="1"/>
      <c r="BW38" s="1"/>
      <c r="BX38" s="1"/>
      <c r="BY38" s="35"/>
      <c r="BZ38" s="35"/>
      <c r="CA38" s="35"/>
      <c r="CB38" s="35"/>
      <c r="CC38" s="35"/>
      <c r="CD38" s="35"/>
      <c r="CE38" s="35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s="3" customFormat="1" ht="32.25" customHeight="1" x14ac:dyDescent="0.2">
      <c r="A39" s="188" t="s">
        <v>226</v>
      </c>
      <c r="B39"/>
      <c r="C39" s="133">
        <v>0.1</v>
      </c>
      <c r="D39" s="152">
        <f t="shared" si="9"/>
        <v>2</v>
      </c>
      <c r="E39" s="152">
        <f t="shared" si="9"/>
        <v>2</v>
      </c>
      <c r="F39" s="133">
        <v>100000</v>
      </c>
      <c r="G39" s="153"/>
      <c r="H39" s="133"/>
      <c r="I39" s="287">
        <f t="shared" si="23"/>
        <v>2.6666666666666665</v>
      </c>
      <c r="J39" s="133">
        <v>1</v>
      </c>
      <c r="K39" s="260">
        <f t="shared" si="3"/>
        <v>1.6666666666666668E-3</v>
      </c>
      <c r="L39" s="141">
        <f t="shared" si="24"/>
        <v>800</v>
      </c>
      <c r="M39" s="179">
        <f t="shared" si="25"/>
        <v>2.6666666666666665</v>
      </c>
      <c r="N39" s="179">
        <f t="shared" si="26"/>
        <v>2.6666666666666665</v>
      </c>
      <c r="O39" s="142">
        <f t="shared" si="10"/>
        <v>0.70175438596491224</v>
      </c>
      <c r="P39" s="142">
        <f t="shared" si="11"/>
        <v>1.4035087719298245</v>
      </c>
      <c r="Q39" s="180">
        <f>IF(E39&lt;&gt;0,IF((P39/E39)&gt;'Spectrum Efficiencies'!$J$15,('Spectrum Efficiencies'!$J$15*E39),'Background Traffic'!P39),0)</f>
        <v>1.4035087719298245</v>
      </c>
      <c r="R39" s="140" t="str">
        <f t="shared" si="12"/>
        <v>N</v>
      </c>
      <c r="S39" s="169">
        <f>IF(R39="N",'Spectrum Efficiencies'!$K$6,'Spectrum Efficiencies'!$K$9)</f>
        <v>1.9</v>
      </c>
      <c r="T39" s="2"/>
      <c r="U39" s="4"/>
      <c r="V39" s="4"/>
      <c r="W39" s="4"/>
      <c r="X39" s="188" t="s">
        <v>226</v>
      </c>
      <c r="Y39" s="326">
        <v>4</v>
      </c>
      <c r="Z39" s="332">
        <v>4</v>
      </c>
      <c r="AA39" s="327">
        <v>2</v>
      </c>
      <c r="AB39" s="331">
        <v>2</v>
      </c>
      <c r="AC39" s="333">
        <v>2</v>
      </c>
      <c r="AD39" s="332">
        <v>1</v>
      </c>
      <c r="AE39" s="333">
        <v>1</v>
      </c>
      <c r="AF39" s="334">
        <v>1</v>
      </c>
      <c r="AG39" s="142"/>
      <c r="AK39" s="1"/>
      <c r="AL39" s="35"/>
      <c r="AM39" s="35"/>
      <c r="AN39" s="35"/>
      <c r="AO39" s="1"/>
      <c r="AP39" s="1"/>
      <c r="AQ39" s="1"/>
      <c r="AR39" s="1"/>
      <c r="AS39" s="1"/>
      <c r="AT39" s="1"/>
      <c r="AU39" s="35"/>
      <c r="AV39" s="35"/>
      <c r="AW39" s="35"/>
      <c r="AX39" s="1"/>
      <c r="AY39" s="1"/>
      <c r="AZ39"/>
      <c r="BA39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1"/>
      <c r="BR39"/>
      <c r="BS39" s="1"/>
      <c r="BT39" s="1"/>
      <c r="BU39" s="35"/>
      <c r="BV39" s="1"/>
      <c r="BW39" s="1"/>
      <c r="BX39" s="1"/>
      <c r="BY39" s="35"/>
      <c r="BZ39" s="35"/>
      <c r="CA39" s="35"/>
      <c r="CB39" s="35"/>
      <c r="CC39" s="35"/>
      <c r="CD39" s="35"/>
      <c r="CE39" s="35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s="3" customFormat="1" ht="59.25" customHeight="1" x14ac:dyDescent="0.2">
      <c r="A40" s="188" t="s">
        <v>362</v>
      </c>
      <c r="B40"/>
      <c r="C40" s="133">
        <v>0.05</v>
      </c>
      <c r="D40" s="152">
        <f t="shared" si="9"/>
        <v>4</v>
      </c>
      <c r="E40" s="152">
        <f t="shared" si="9"/>
        <v>4</v>
      </c>
      <c r="F40" s="133">
        <v>200000</v>
      </c>
      <c r="G40" s="153"/>
      <c r="H40" s="133"/>
      <c r="I40" s="287">
        <f t="shared" si="23"/>
        <v>5.333333333333333</v>
      </c>
      <c r="J40" s="133">
        <v>1</v>
      </c>
      <c r="K40" s="260">
        <f t="shared" si="3"/>
        <v>8.3333333333333339E-4</v>
      </c>
      <c r="L40" s="141">
        <f t="shared" si="24"/>
        <v>1600</v>
      </c>
      <c r="M40" s="179">
        <f t="shared" si="25"/>
        <v>5.333333333333333</v>
      </c>
      <c r="N40" s="179">
        <f t="shared" si="26"/>
        <v>5.333333333333333</v>
      </c>
      <c r="O40" s="142">
        <f t="shared" si="10"/>
        <v>0.70175438596491224</v>
      </c>
      <c r="P40" s="142">
        <f t="shared" si="11"/>
        <v>2.807017543859649</v>
      </c>
      <c r="Q40" s="180">
        <f>IF(E40&lt;&gt;0,IF((P40/E40)&gt;'Spectrum Efficiencies'!$J$15,('Spectrum Efficiencies'!$J$15*E40),'Background Traffic'!P40),0)</f>
        <v>2.807017543859649</v>
      </c>
      <c r="R40" s="140" t="str">
        <f t="shared" si="12"/>
        <v>N</v>
      </c>
      <c r="S40" s="169">
        <f>IF(R40="N",'Spectrum Efficiencies'!$K$6,'Spectrum Efficiencies'!$K$9)</f>
        <v>1.9</v>
      </c>
      <c r="T40" s="2"/>
      <c r="U40" s="4"/>
      <c r="V40" s="4"/>
      <c r="W40" s="4"/>
      <c r="X40" s="188" t="s">
        <v>362</v>
      </c>
      <c r="Y40" s="326">
        <v>8</v>
      </c>
      <c r="Z40" s="332">
        <v>8</v>
      </c>
      <c r="AA40" s="327">
        <v>4</v>
      </c>
      <c r="AB40" s="331">
        <v>4</v>
      </c>
      <c r="AC40" s="333">
        <v>2</v>
      </c>
      <c r="AD40" s="332">
        <v>1</v>
      </c>
      <c r="AE40" s="333">
        <v>1</v>
      </c>
      <c r="AF40" s="334">
        <v>1</v>
      </c>
      <c r="AG40" s="142"/>
      <c r="AK40" s="1"/>
      <c r="AL40" s="35"/>
      <c r="AM40" s="35"/>
      <c r="AN40" s="35"/>
      <c r="AO40" s="1"/>
      <c r="AP40" s="1"/>
      <c r="AQ40" s="1"/>
      <c r="AR40" s="1"/>
      <c r="AS40" s="1"/>
      <c r="AT40" s="1"/>
      <c r="AU40" s="35"/>
      <c r="AV40" s="35"/>
      <c r="AW40" s="35"/>
      <c r="AX40" s="1"/>
      <c r="AY40" s="1"/>
      <c r="AZ40"/>
      <c r="BA40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1"/>
      <c r="BR40"/>
      <c r="BS40" s="1"/>
      <c r="BT40" s="1"/>
      <c r="BU40" s="35"/>
      <c r="BV40" s="1"/>
      <c r="BW40" s="1"/>
      <c r="BX40" s="1"/>
      <c r="BY40" s="35"/>
      <c r="BZ40" s="35"/>
      <c r="CA40" s="35"/>
      <c r="CB40" s="35"/>
      <c r="CC40" s="35"/>
      <c r="CD40" s="35"/>
      <c r="CE40" s="35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s="3" customFormat="1" ht="40.5" customHeight="1" x14ac:dyDescent="0.2">
      <c r="A41" s="188" t="s">
        <v>333</v>
      </c>
      <c r="B41"/>
      <c r="C41" s="133">
        <v>0.5</v>
      </c>
      <c r="D41" s="152">
        <f t="shared" si="9"/>
        <v>4</v>
      </c>
      <c r="E41" s="152">
        <f t="shared" si="9"/>
        <v>4</v>
      </c>
      <c r="F41" s="133">
        <v>50000</v>
      </c>
      <c r="G41" s="153"/>
      <c r="H41" s="133"/>
      <c r="I41" s="287">
        <f t="shared" si="23"/>
        <v>6.666666666666667</v>
      </c>
      <c r="J41" s="133">
        <v>2</v>
      </c>
      <c r="K41" s="260">
        <f t="shared" si="3"/>
        <v>1.6666666666666666E-2</v>
      </c>
      <c r="L41" s="141">
        <f t="shared" si="24"/>
        <v>200</v>
      </c>
      <c r="M41" s="179">
        <f t="shared" si="25"/>
        <v>6.666666666666667</v>
      </c>
      <c r="N41" s="179">
        <f t="shared" si="26"/>
        <v>6.666666666666667</v>
      </c>
      <c r="O41" s="142">
        <f t="shared" si="10"/>
        <v>0.87719298245614041</v>
      </c>
      <c r="P41" s="142">
        <f t="shared" si="11"/>
        <v>3.5087719298245617</v>
      </c>
      <c r="Q41" s="180">
        <f>IF(E41&lt;&gt;0,IF((P41/E41)&gt;'Spectrum Efficiencies'!$J$15,('Spectrum Efficiencies'!$J$15*E41),'Background Traffic'!P41),0)</f>
        <v>3.5087719298245617</v>
      </c>
      <c r="R41" s="140" t="str">
        <f t="shared" si="12"/>
        <v>N</v>
      </c>
      <c r="S41" s="169">
        <f>IF(R41="N",'Spectrum Efficiencies'!$K$6,'Spectrum Efficiencies'!$K$9)</f>
        <v>1.9</v>
      </c>
      <c r="T41" s="2"/>
      <c r="U41" s="4"/>
      <c r="V41" s="4"/>
      <c r="W41" s="4"/>
      <c r="X41" s="188" t="s">
        <v>333</v>
      </c>
      <c r="Y41" s="326">
        <v>8</v>
      </c>
      <c r="Z41" s="332">
        <v>8</v>
      </c>
      <c r="AA41" s="327">
        <v>4</v>
      </c>
      <c r="AB41" s="331">
        <v>4</v>
      </c>
      <c r="AC41" s="333">
        <v>2</v>
      </c>
      <c r="AD41" s="332">
        <v>1</v>
      </c>
      <c r="AE41" s="333">
        <v>1</v>
      </c>
      <c r="AF41" s="334">
        <v>1</v>
      </c>
      <c r="AG41" s="142"/>
      <c r="AK41" s="1"/>
      <c r="AL41" s="35"/>
      <c r="AM41" s="35"/>
      <c r="AN41" s="35"/>
      <c r="AO41" s="1"/>
      <c r="AP41" s="1"/>
      <c r="AQ41" s="1"/>
      <c r="AR41" s="1"/>
      <c r="AS41" s="1"/>
      <c r="AT41" s="1"/>
      <c r="AU41" s="35"/>
      <c r="AV41" s="35"/>
      <c r="AW41" s="35"/>
      <c r="AX41" s="1"/>
      <c r="AY41" s="1"/>
      <c r="AZ41"/>
      <c r="BA41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1"/>
      <c r="BR41"/>
      <c r="BS41" s="1"/>
      <c r="BT41" s="1"/>
      <c r="BU41" s="35"/>
      <c r="BV41" s="1"/>
      <c r="BW41" s="1"/>
      <c r="BX41" s="1"/>
      <c r="BY41" s="35"/>
      <c r="BZ41" s="35"/>
      <c r="CA41" s="35"/>
      <c r="CB41" s="35"/>
      <c r="CC41" s="35"/>
      <c r="CD41" s="35"/>
      <c r="CE41" s="35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s="3" customFormat="1" ht="41.25" customHeight="1" thickBot="1" x14ac:dyDescent="0.25">
      <c r="A42" s="216" t="s">
        <v>334</v>
      </c>
      <c r="B42" s="170"/>
      <c r="C42" s="171">
        <v>0.05</v>
      </c>
      <c r="D42" s="294">
        <f t="shared" si="9"/>
        <v>4</v>
      </c>
      <c r="E42" s="294">
        <f t="shared" si="9"/>
        <v>4</v>
      </c>
      <c r="F42" s="171">
        <v>1000000</v>
      </c>
      <c r="G42" s="181"/>
      <c r="H42" s="171"/>
      <c r="I42" s="185">
        <f t="shared" si="23"/>
        <v>13.333333333333334</v>
      </c>
      <c r="J42" s="171">
        <v>2</v>
      </c>
      <c r="K42" s="261">
        <f t="shared" si="3"/>
        <v>1.6666666666666668E-3</v>
      </c>
      <c r="L42" s="174">
        <f t="shared" si="24"/>
        <v>4000</v>
      </c>
      <c r="M42" s="182">
        <f t="shared" si="25"/>
        <v>13.333333333333334</v>
      </c>
      <c r="N42" s="182">
        <f t="shared" si="26"/>
        <v>13.333333333333334</v>
      </c>
      <c r="O42" s="384">
        <f t="shared" si="10"/>
        <v>1.7543859649122808</v>
      </c>
      <c r="P42" s="384">
        <f t="shared" si="11"/>
        <v>7.0175438596491233</v>
      </c>
      <c r="Q42" s="184">
        <f>IF(E42&lt;&gt;0,IF((P42/E42)&gt;'Spectrum Efficiencies'!$J$15,('Spectrum Efficiencies'!$J$15*E42),'Background Traffic'!P42),0)</f>
        <v>7.0175438596491233</v>
      </c>
      <c r="R42" s="173" t="str">
        <f t="shared" si="12"/>
        <v>N</v>
      </c>
      <c r="S42" s="379">
        <f>IF(R42="N",'Spectrum Efficiencies'!$K$6,'Spectrum Efficiencies'!$K$9)</f>
        <v>1.9</v>
      </c>
      <c r="T42" s="2"/>
      <c r="U42" s="4"/>
      <c r="V42" s="4"/>
      <c r="W42" s="4"/>
      <c r="X42" s="216" t="s">
        <v>334</v>
      </c>
      <c r="Y42" s="326">
        <v>4</v>
      </c>
      <c r="Z42" s="332">
        <v>4</v>
      </c>
      <c r="AA42" s="327">
        <v>4</v>
      </c>
      <c r="AB42" s="331">
        <v>4</v>
      </c>
      <c r="AC42" s="333">
        <v>1</v>
      </c>
      <c r="AD42" s="332">
        <v>1</v>
      </c>
      <c r="AE42" s="333">
        <v>1</v>
      </c>
      <c r="AF42" s="334">
        <v>1</v>
      </c>
      <c r="AG42" s="142"/>
      <c r="AK42" s="1"/>
      <c r="AL42" s="35"/>
      <c r="AM42" s="35"/>
      <c r="AN42" s="35"/>
      <c r="AO42" s="1"/>
      <c r="AP42" s="1"/>
      <c r="AQ42" s="1"/>
      <c r="AR42" s="1"/>
      <c r="AS42" s="1"/>
      <c r="AT42" s="1"/>
      <c r="AU42" s="35"/>
      <c r="AV42" s="35"/>
      <c r="AW42" s="35"/>
      <c r="AX42" s="1"/>
      <c r="AY42" s="1"/>
      <c r="AZ42"/>
      <c r="BA42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1"/>
      <c r="BR42"/>
      <c r="BS42" s="1"/>
      <c r="BT42" s="1"/>
      <c r="BU42" s="35"/>
      <c r="BV42" s="1"/>
      <c r="BW42" s="1"/>
      <c r="BX42" s="1"/>
      <c r="BY42" s="35"/>
      <c r="BZ42" s="35"/>
      <c r="CA42" s="35"/>
      <c r="CB42" s="35"/>
      <c r="CC42" s="35"/>
      <c r="CD42" s="35"/>
      <c r="CE42" s="35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s="3" customFormat="1" ht="28.5" customHeight="1" thickTop="1" thickBot="1" x14ac:dyDescent="0.25">
      <c r="A43" s="1"/>
      <c r="B43"/>
      <c r="C43" s="133"/>
      <c r="D43" s="133"/>
      <c r="E43" s="133"/>
      <c r="F43" s="133"/>
      <c r="G43" s="140"/>
      <c r="H43" s="133"/>
      <c r="I43" s="133"/>
      <c r="J43" s="133"/>
      <c r="K43" s="141"/>
      <c r="L43" s="141"/>
      <c r="M43" s="140"/>
      <c r="N43" s="140"/>
      <c r="O43" s="140"/>
      <c r="P43" s="140"/>
      <c r="Q43"/>
      <c r="R43" s="140"/>
      <c r="S43" s="142"/>
      <c r="T43" s="2"/>
      <c r="U43" s="4"/>
      <c r="V43" s="4"/>
      <c r="W43" s="4"/>
      <c r="X43" s="1"/>
      <c r="Y43" s="352"/>
      <c r="Z43" s="338"/>
      <c r="AA43" s="337"/>
      <c r="AB43" s="338"/>
      <c r="AC43" s="337"/>
      <c r="AD43" s="338"/>
      <c r="AE43" s="337"/>
      <c r="AF43" s="353"/>
      <c r="AG43" s="142"/>
      <c r="AK43" s="1"/>
      <c r="AL43" s="35"/>
      <c r="AM43" s="35"/>
      <c r="AN43" s="35"/>
      <c r="AO43" s="1"/>
      <c r="AP43" s="1"/>
      <c r="AQ43" s="1"/>
      <c r="AR43" s="1"/>
      <c r="AS43" s="1"/>
      <c r="AT43" s="1"/>
      <c r="AU43" s="35"/>
      <c r="AV43" s="35"/>
      <c r="AW43" s="35"/>
      <c r="AX43" s="1"/>
      <c r="AY43" s="1"/>
      <c r="AZ43"/>
      <c r="BA43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1"/>
      <c r="BR43"/>
      <c r="BS43" s="1"/>
      <c r="BT43" s="1"/>
      <c r="BU43" s="35"/>
      <c r="BV43" s="1"/>
      <c r="BW43" s="1"/>
      <c r="BX43" s="1"/>
      <c r="BY43" s="35"/>
      <c r="BZ43" s="35"/>
      <c r="CA43" s="35"/>
      <c r="CB43" s="35"/>
      <c r="CC43" s="35"/>
      <c r="CD43" s="35"/>
      <c r="CE43" s="35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s="3" customFormat="1" ht="41.25" customHeight="1" thickTop="1" thickBot="1" x14ac:dyDescent="0.25">
      <c r="A44" s="151" t="s">
        <v>315</v>
      </c>
      <c r="B44" s="150"/>
      <c r="C44" s="143"/>
      <c r="D44" s="143"/>
      <c r="E44" s="143"/>
      <c r="F44" s="143"/>
      <c r="G44" s="144"/>
      <c r="H44" s="143"/>
      <c r="I44" s="143"/>
      <c r="J44" s="143"/>
      <c r="K44" s="145"/>
      <c r="L44" s="145"/>
      <c r="M44" s="144"/>
      <c r="N44" s="144"/>
      <c r="O44" s="144"/>
      <c r="P44" s="144"/>
      <c r="Q44" s="144"/>
      <c r="R44" s="144"/>
      <c r="S44" s="146"/>
      <c r="T44" s="2"/>
      <c r="U44" s="4"/>
      <c r="V44" s="4"/>
      <c r="W44" s="4"/>
      <c r="X44" s="151" t="s">
        <v>315</v>
      </c>
      <c r="Y44" s="352"/>
      <c r="Z44" s="338"/>
      <c r="AA44" s="337"/>
      <c r="AB44" s="338"/>
      <c r="AC44" s="337"/>
      <c r="AD44" s="338"/>
      <c r="AE44" s="337"/>
      <c r="AF44" s="353"/>
      <c r="AG44" s="142"/>
      <c r="AK44" s="1"/>
      <c r="AL44" s="35"/>
      <c r="AM44" s="35"/>
      <c r="AN44" s="35"/>
      <c r="AO44" s="1"/>
      <c r="AP44" s="1"/>
      <c r="AQ44" s="1"/>
      <c r="AR44" s="1"/>
      <c r="AS44" s="1"/>
      <c r="AT44" s="1"/>
      <c r="AU44" s="35"/>
      <c r="AV44" s="35"/>
      <c r="AW44" s="35"/>
      <c r="AX44" s="1"/>
      <c r="AY44" s="1"/>
      <c r="AZ44"/>
      <c r="BA44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"/>
      <c r="BR44"/>
      <c r="BS44" s="1"/>
      <c r="BT44" s="1"/>
      <c r="BU44" s="35"/>
      <c r="BV44" s="1"/>
      <c r="BW44" s="1"/>
      <c r="BX44" s="1"/>
      <c r="BY44" s="35"/>
      <c r="BZ44" s="35"/>
      <c r="CA44" s="35"/>
      <c r="CB44" s="35"/>
      <c r="CC44" s="35"/>
      <c r="CD44" s="35"/>
      <c r="CE44" s="35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s="3" customFormat="1" ht="51" customHeight="1" thickTop="1" x14ac:dyDescent="0.2">
      <c r="A45" s="186" t="s">
        <v>359</v>
      </c>
      <c r="B45"/>
      <c r="C45" s="133">
        <v>0.25</v>
      </c>
      <c r="D45" s="152">
        <f>IF($E$3="VL",Y45,IF($E$3="L",AA45,IF($E$3="M",AC45,IF($E$3="S",AE45,0))))</f>
        <v>4</v>
      </c>
      <c r="E45" s="152">
        <f>IF($E$3="VL",Z45,IF($E$3="L",AB45,IF($E$3="M",AD45,IF($E$3="S",AF45,0))))</f>
        <v>4</v>
      </c>
      <c r="F45" s="290"/>
      <c r="G45" s="140">
        <v>1000</v>
      </c>
      <c r="H45" s="287">
        <f>Q45*S45</f>
        <v>33.333333333333336</v>
      </c>
      <c r="I45" s="287">
        <f>Q45*S45</f>
        <v>33.333333333333336</v>
      </c>
      <c r="J45" s="133">
        <v>2</v>
      </c>
      <c r="K45" s="260">
        <f t="shared" si="3"/>
        <v>8.3333333333333332E-3</v>
      </c>
      <c r="L45" s="167">
        <f>G45</f>
        <v>1000</v>
      </c>
      <c r="M45" s="140">
        <f t="shared" ref="M45:M46" si="27">G45*E45</f>
        <v>4000</v>
      </c>
      <c r="N45" s="142">
        <f>G45*E45*K45</f>
        <v>33.333333333333336</v>
      </c>
      <c r="O45" s="142">
        <f>K45*G45/S45</f>
        <v>4.3859649122807021</v>
      </c>
      <c r="P45" s="142">
        <f>O45*E45</f>
        <v>17.543859649122808</v>
      </c>
      <c r="Q45" s="180">
        <f>IF(E45&lt;&gt;0,IF((P45/E45)&gt;'Spectrum Efficiencies'!$J$15,('Spectrum Efficiencies'!$J$15*E45),'Background Traffic'!P45),0)</f>
        <v>17.543859649122808</v>
      </c>
      <c r="R45" s="219" t="str">
        <f>IF(E45&lt;&gt;0,IF(D45/E45=1,"N","Y"),"-")</f>
        <v>N</v>
      </c>
      <c r="S45" s="169">
        <f>IF(R45="N",'Spectrum Efficiencies'!$K$6,'Spectrum Efficiencies'!$K$9)</f>
        <v>1.9</v>
      </c>
      <c r="T45" s="2"/>
      <c r="U45" s="4" t="s">
        <v>285</v>
      </c>
      <c r="V45" s="2"/>
      <c r="W45" s="4"/>
      <c r="X45" s="186" t="s">
        <v>359</v>
      </c>
      <c r="Y45" s="326">
        <v>8</v>
      </c>
      <c r="Z45" s="332">
        <v>8</v>
      </c>
      <c r="AA45" s="327">
        <v>4</v>
      </c>
      <c r="AB45" s="331">
        <v>4</v>
      </c>
      <c r="AC45" s="333">
        <v>2</v>
      </c>
      <c r="AD45" s="332">
        <v>2</v>
      </c>
      <c r="AE45" s="333">
        <v>1</v>
      </c>
      <c r="AF45" s="334">
        <v>1</v>
      </c>
      <c r="AG45" s="142"/>
      <c r="AK45" s="1"/>
      <c r="AL45" s="35"/>
      <c r="AM45" s="35"/>
      <c r="AN45" s="35"/>
      <c r="AO45" s="1"/>
      <c r="AP45" s="1"/>
      <c r="AQ45" s="1"/>
      <c r="AR45" s="1"/>
      <c r="AS45" s="1"/>
      <c r="AT45" s="1"/>
      <c r="AU45" s="35"/>
      <c r="AV45" s="35"/>
      <c r="AW45" s="35"/>
      <c r="AX45" s="1"/>
      <c r="AY45" s="1"/>
      <c r="AZ45"/>
      <c r="BA4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1"/>
      <c r="BR45"/>
      <c r="BS45" s="1"/>
      <c r="BT45" s="1"/>
      <c r="BU45" s="35"/>
      <c r="BV45" s="1"/>
      <c r="BW45" s="1"/>
      <c r="BX45" s="1"/>
      <c r="BY45" s="35"/>
      <c r="BZ45" s="35"/>
      <c r="CA45" s="35"/>
      <c r="CB45" s="35"/>
      <c r="CC45" s="35"/>
      <c r="CD45" s="35"/>
      <c r="CE45" s="35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s="3" customFormat="1" ht="53.25" customHeight="1" thickBot="1" x14ac:dyDescent="0.25">
      <c r="A46" s="215" t="s">
        <v>360</v>
      </c>
      <c r="B46" s="170"/>
      <c r="C46" s="171">
        <v>0.25</v>
      </c>
      <c r="D46" s="294">
        <f t="shared" ref="D46:E46" si="28">IF($E$3="VL",Y46,IF($E$3="L",AA46,IF($E$3="M",AC46,IF($E$3="S",AE46,0))))</f>
        <v>4</v>
      </c>
      <c r="E46" s="294">
        <f t="shared" si="28"/>
        <v>4</v>
      </c>
      <c r="F46" s="172"/>
      <c r="G46" s="173">
        <v>512</v>
      </c>
      <c r="H46" s="185">
        <f>Q46*S46</f>
        <v>34.133333333333333</v>
      </c>
      <c r="I46" s="185">
        <f t="shared" ref="I46" si="29">Q46*S46</f>
        <v>34.133333333333333</v>
      </c>
      <c r="J46" s="171">
        <v>4</v>
      </c>
      <c r="K46" s="261">
        <f t="shared" si="3"/>
        <v>1.6666666666666666E-2</v>
      </c>
      <c r="L46" s="175">
        <f t="shared" ref="L46" si="30">G46</f>
        <v>512</v>
      </c>
      <c r="M46" s="173">
        <f t="shared" si="27"/>
        <v>2048</v>
      </c>
      <c r="N46" s="183">
        <f>G46*E46*K46</f>
        <v>34.133333333333333</v>
      </c>
      <c r="O46" s="183">
        <f>K46*G46/S46</f>
        <v>4.4912280701754383</v>
      </c>
      <c r="P46" s="183">
        <f>O46*E46</f>
        <v>17.964912280701753</v>
      </c>
      <c r="Q46" s="184">
        <f>IF(E46&lt;&gt;0,IF((P46/E46)&gt;'Spectrum Efficiencies'!$J$15,('Spectrum Efficiencies'!$J$15*E46),'Background Traffic'!P46),0)</f>
        <v>17.964912280701753</v>
      </c>
      <c r="R46" s="173" t="str">
        <f t="shared" ref="R46" si="31">IF(E46&lt;&gt;0,IF(D46/E46=1,"N","Y"),"-")</f>
        <v>N</v>
      </c>
      <c r="S46" s="379">
        <f>IF(R46="N",'Spectrum Efficiencies'!$K$6,'Spectrum Efficiencies'!$K$9)</f>
        <v>1.9</v>
      </c>
      <c r="T46" s="2"/>
      <c r="U46" s="4" t="s">
        <v>286</v>
      </c>
      <c r="V46" s="4"/>
      <c r="W46" s="4"/>
      <c r="X46" s="215" t="s">
        <v>360</v>
      </c>
      <c r="Y46" s="345">
        <v>20</v>
      </c>
      <c r="Z46" s="349">
        <v>20</v>
      </c>
      <c r="AA46" s="346">
        <v>4</v>
      </c>
      <c r="AB46" s="347">
        <v>4</v>
      </c>
      <c r="AC46" s="350">
        <v>1</v>
      </c>
      <c r="AD46" s="349">
        <v>1</v>
      </c>
      <c r="AE46" s="350">
        <v>0</v>
      </c>
      <c r="AF46" s="351">
        <v>0</v>
      </c>
      <c r="AG46" s="142"/>
      <c r="AK46" s="1"/>
      <c r="AL46" s="35"/>
      <c r="AM46" s="35"/>
      <c r="AN46" s="35"/>
      <c r="AO46" s="1"/>
      <c r="AP46" s="1"/>
      <c r="AQ46" s="1"/>
      <c r="AR46" s="1"/>
      <c r="AS46" s="1"/>
      <c r="AT46" s="1"/>
      <c r="AU46" s="35"/>
      <c r="AV46" s="35"/>
      <c r="AW46" s="35"/>
      <c r="AX46" s="1"/>
      <c r="AY46" s="1"/>
      <c r="AZ46"/>
      <c r="BA46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1"/>
      <c r="BR46"/>
      <c r="BS46" s="1"/>
      <c r="BT46" s="1"/>
      <c r="BU46" s="35"/>
      <c r="BV46" s="1"/>
      <c r="BW46" s="1"/>
      <c r="BX46" s="1"/>
      <c r="BY46" s="35"/>
      <c r="BZ46" s="35"/>
      <c r="CA46" s="35"/>
      <c r="CB46" s="35"/>
      <c r="CC46" s="35"/>
      <c r="CD46" s="35"/>
      <c r="CE46" s="35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s="3" customFormat="1" ht="13.5" thickTop="1" x14ac:dyDescent="0.2">
      <c r="A47" s="1"/>
      <c r="B47"/>
      <c r="C47" s="133"/>
      <c r="D47" s="133"/>
      <c r="E47" s="133"/>
      <c r="F47" s="133"/>
      <c r="G47" s="140"/>
      <c r="H47" s="133"/>
      <c r="I47" s="133"/>
      <c r="J47" s="133"/>
      <c r="K47" s="133"/>
      <c r="L47" s="133"/>
      <c r="M47" s="140"/>
      <c r="N47" s="140"/>
      <c r="O47" s="140"/>
      <c r="P47" s="140"/>
      <c r="Q47"/>
      <c r="R47" s="140"/>
      <c r="S47" s="2"/>
      <c r="T47" s="2"/>
      <c r="U47" s="4"/>
      <c r="V47" s="4"/>
      <c r="W47" s="4"/>
      <c r="X47" s="1"/>
      <c r="Y47" s="270"/>
      <c r="Z47" s="271"/>
      <c r="AA47" s="271"/>
      <c r="AB47" s="271"/>
      <c r="AC47" s="271"/>
      <c r="AD47" s="272"/>
      <c r="AE47" s="273"/>
      <c r="AF47" s="274"/>
      <c r="AG47" s="142"/>
      <c r="AK47" s="1"/>
      <c r="AL47" s="35"/>
      <c r="AM47" s="35"/>
      <c r="AN47" s="35"/>
      <c r="AO47" s="1"/>
      <c r="AP47" s="1"/>
      <c r="AQ47" s="1"/>
      <c r="AR47" s="1"/>
      <c r="AS47" s="1"/>
      <c r="AT47" s="1"/>
      <c r="AU47" s="35"/>
      <c r="AV47" s="35"/>
      <c r="AW47" s="35"/>
      <c r="AX47" s="1"/>
      <c r="AY47" s="1"/>
      <c r="AZ47"/>
      <c r="BA47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1"/>
      <c r="BR47"/>
      <c r="BS47" s="1"/>
      <c r="BT47" s="1"/>
      <c r="BU47" s="35"/>
      <c r="BV47" s="1"/>
      <c r="BW47" s="1"/>
      <c r="BX47" s="1"/>
      <c r="BY47" s="35"/>
      <c r="BZ47" s="35"/>
      <c r="CA47" s="35"/>
      <c r="CB47" s="35"/>
      <c r="CC47" s="35"/>
      <c r="CD47" s="35"/>
      <c r="CE47" s="35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s="3" customFormat="1" ht="13.5" thickBot="1" x14ac:dyDescent="0.25">
      <c r="A48" s="1"/>
      <c r="B48"/>
      <c r="C48" s="119"/>
      <c r="D48" s="119"/>
      <c r="E48" s="119"/>
      <c r="F48" s="119"/>
      <c r="G48" s="2"/>
      <c r="H48" s="119"/>
      <c r="I48" s="119"/>
      <c r="J48" s="119"/>
      <c r="K48" s="119"/>
      <c r="L48" s="119"/>
      <c r="M48" s="2"/>
      <c r="N48" s="2"/>
      <c r="O48" s="2"/>
      <c r="P48" s="2"/>
      <c r="Q48" s="2"/>
      <c r="R48" s="2"/>
      <c r="S48" s="2"/>
      <c r="T48" s="2"/>
      <c r="U48" s="4"/>
      <c r="V48" s="4"/>
      <c r="W48" s="4"/>
      <c r="X48" s="1"/>
      <c r="Y48" s="265"/>
      <c r="Z48" s="266"/>
      <c r="AA48" s="266"/>
      <c r="AB48" s="266"/>
      <c r="AC48" s="266"/>
      <c r="AD48" s="267"/>
      <c r="AE48" s="268"/>
      <c r="AF48" s="269"/>
      <c r="AG48" s="142"/>
      <c r="AK48" s="1"/>
      <c r="AL48" s="35"/>
      <c r="AM48" s="35"/>
      <c r="AN48" s="35"/>
      <c r="AO48" s="1"/>
      <c r="AP48" s="1"/>
      <c r="AQ48" s="1"/>
      <c r="AR48" s="1"/>
      <c r="AS48" s="1"/>
      <c r="AT48" s="1"/>
      <c r="AU48" s="35"/>
      <c r="AV48" s="35"/>
      <c r="AW48" s="35"/>
      <c r="AX48" s="1"/>
      <c r="AY48" s="1"/>
      <c r="AZ48"/>
      <c r="BA48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1"/>
      <c r="BR48"/>
      <c r="BS48" s="1"/>
      <c r="BT48" s="1"/>
      <c r="BU48" s="35"/>
      <c r="BV48" s="1"/>
      <c r="BW48" s="1"/>
      <c r="BX48" s="1"/>
      <c r="BY48" s="35"/>
      <c r="BZ48" s="35"/>
      <c r="CA48" s="35"/>
      <c r="CB48" s="35"/>
      <c r="CC48" s="35"/>
      <c r="CD48" s="35"/>
      <c r="CE48" s="35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s="3" customFormat="1" ht="26.25" customHeight="1" thickTop="1" thickBot="1" x14ac:dyDescent="0.25">
      <c r="A49" s="151" t="s">
        <v>236</v>
      </c>
      <c r="B49" s="150"/>
      <c r="C49" s="147"/>
      <c r="D49" s="147"/>
      <c r="E49" s="147"/>
      <c r="F49" s="147"/>
      <c r="G49" s="148"/>
      <c r="H49" s="150"/>
      <c r="I49" s="157">
        <f>SUM(I30:I46)</f>
        <v>832.26666666666665</v>
      </c>
      <c r="J49" s="154"/>
      <c r="K49" s="154"/>
      <c r="L49" s="154"/>
      <c r="M49" s="155"/>
      <c r="N49" s="155"/>
      <c r="O49" s="155"/>
      <c r="P49" s="155"/>
      <c r="Q49" s="157">
        <f>SUM(Q30:Q46)</f>
        <v>413.38596491228066</v>
      </c>
      <c r="R49" s="155"/>
      <c r="S49" s="156"/>
      <c r="T49" s="2"/>
      <c r="U49" s="4"/>
      <c r="V49" s="4"/>
      <c r="W49" s="4"/>
      <c r="X49"/>
      <c r="Y49" s="275"/>
      <c r="Z49" s="276"/>
      <c r="AA49" s="276"/>
      <c r="AB49" s="276"/>
      <c r="AC49" s="276"/>
      <c r="AD49" s="277"/>
      <c r="AE49" s="278"/>
      <c r="AF49" s="279"/>
      <c r="AK49" s="1"/>
      <c r="AL49" s="35"/>
      <c r="AM49" s="35"/>
      <c r="AN49" s="35"/>
      <c r="AO49" s="1"/>
      <c r="AP49" s="1"/>
      <c r="AQ49" s="1"/>
      <c r="AR49" s="1"/>
      <c r="AS49" s="1"/>
      <c r="AT49" s="1"/>
      <c r="AU49" s="35"/>
      <c r="AV49" s="35"/>
      <c r="AW49" s="35"/>
      <c r="AX49" s="1"/>
      <c r="AY49" s="1"/>
      <c r="AZ49"/>
      <c r="BA49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"/>
      <c r="BR49"/>
      <c r="BS49" s="1"/>
      <c r="BT49" s="1"/>
      <c r="BU49" s="35"/>
      <c r="BV49" s="1"/>
      <c r="BW49" s="1"/>
      <c r="BX49" s="1"/>
      <c r="BY49" s="35"/>
      <c r="BZ49" s="35"/>
      <c r="CA49" s="35"/>
      <c r="CB49" s="35"/>
      <c r="CC49" s="35"/>
      <c r="CD49" s="35"/>
      <c r="CE49" s="35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s="3" customFormat="1" ht="13.5" thickTop="1" x14ac:dyDescent="0.2">
      <c r="A50" s="1"/>
      <c r="B50"/>
      <c r="C50" s="119"/>
      <c r="D50" s="119"/>
      <c r="E50" s="119"/>
      <c r="F50" s="119"/>
      <c r="G50" s="2"/>
      <c r="H50" s="119"/>
      <c r="I50" s="119"/>
      <c r="J50" s="119"/>
      <c r="K50" s="119"/>
      <c r="L50" s="119"/>
      <c r="M50" s="2"/>
      <c r="N50" s="2"/>
      <c r="O50" s="2"/>
      <c r="P50" s="2"/>
      <c r="Q50" s="2"/>
      <c r="R50" s="2"/>
      <c r="S50" s="2"/>
      <c r="T50" s="2"/>
      <c r="U50" s="4"/>
      <c r="V50" s="4"/>
      <c r="W50" s="4"/>
      <c r="X50" s="1"/>
      <c r="Y50" s="275"/>
      <c r="Z50" s="276"/>
      <c r="AA50" s="276"/>
      <c r="AB50" s="276"/>
      <c r="AC50" s="276"/>
      <c r="AD50" s="277"/>
      <c r="AE50" s="278"/>
      <c r="AF50" s="279"/>
      <c r="AK50" s="1"/>
      <c r="AL50" s="35"/>
      <c r="AM50" s="35"/>
      <c r="AN50" s="35"/>
      <c r="AO50" s="1"/>
      <c r="AP50" s="1"/>
      <c r="AQ50" s="1"/>
      <c r="AR50" s="1"/>
      <c r="AS50" s="1"/>
      <c r="AT50" s="1"/>
      <c r="AU50" s="35"/>
      <c r="AV50" s="35"/>
      <c r="AW50" s="35"/>
      <c r="AX50" s="1"/>
      <c r="AY50" s="1"/>
      <c r="AZ50"/>
      <c r="BA50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1"/>
      <c r="BR50"/>
      <c r="BS50" s="1"/>
      <c r="BT50" s="1"/>
      <c r="BU50" s="35"/>
      <c r="BV50" s="1"/>
      <c r="BW50" s="1"/>
      <c r="BX50" s="1"/>
      <c r="BY50" s="35"/>
      <c r="BZ50" s="35"/>
      <c r="CA50" s="35"/>
      <c r="CB50" s="35"/>
      <c r="CC50" s="35"/>
      <c r="CD50" s="35"/>
      <c r="CE50" s="35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s="3" customFormat="1" x14ac:dyDescent="0.2">
      <c r="A51" s="1"/>
      <c r="B51"/>
      <c r="C51" s="119"/>
      <c r="D51" s="119"/>
      <c r="E51" s="119"/>
      <c r="F51" s="119"/>
      <c r="G51" s="2"/>
      <c r="H51" s="119"/>
      <c r="I51" s="119"/>
      <c r="J51" s="119"/>
      <c r="K51" s="119"/>
      <c r="L51" s="119"/>
      <c r="M51" s="2"/>
      <c r="N51" s="2"/>
      <c r="O51" s="2"/>
      <c r="P51" s="2"/>
      <c r="Q51" s="2"/>
      <c r="R51" s="2"/>
      <c r="S51" s="2"/>
      <c r="T51" s="2"/>
      <c r="U51" s="4"/>
      <c r="V51" s="4"/>
      <c r="W51" s="4"/>
      <c r="X51" s="1"/>
      <c r="Y51" s="275"/>
      <c r="Z51" s="276"/>
      <c r="AA51" s="276"/>
      <c r="AB51" s="276"/>
      <c r="AC51" s="276"/>
      <c r="AD51" s="277"/>
      <c r="AE51" s="278"/>
      <c r="AF51" s="279"/>
      <c r="AK51" s="1"/>
      <c r="AL51" s="35"/>
      <c r="AM51" s="35"/>
      <c r="AN51" s="35"/>
      <c r="AO51" s="1"/>
      <c r="AP51" s="1"/>
      <c r="AQ51" s="1"/>
      <c r="AR51" s="1"/>
      <c r="AS51" s="1"/>
      <c r="AT51" s="1"/>
      <c r="AU51" s="35"/>
      <c r="AV51" s="35"/>
      <c r="AW51" s="35"/>
      <c r="AX51" s="1"/>
      <c r="AY51" s="1"/>
      <c r="AZ51"/>
      <c r="BA51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1"/>
      <c r="BR51"/>
      <c r="BS51" s="1"/>
      <c r="BT51" s="1"/>
      <c r="BU51" s="35"/>
      <c r="BV51" s="1"/>
      <c r="BW51" s="1"/>
      <c r="BX51" s="1"/>
      <c r="BY51" s="35"/>
      <c r="BZ51" s="35"/>
      <c r="CA51" s="35"/>
      <c r="CB51" s="35"/>
      <c r="CC51" s="35"/>
      <c r="CD51" s="35"/>
      <c r="CE51" s="35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s="3" customFormat="1" x14ac:dyDescent="0.2">
      <c r="A52" s="1"/>
      <c r="B52"/>
      <c r="C52" s="119"/>
      <c r="D52" s="119"/>
      <c r="E52" s="119"/>
      <c r="F52" s="119"/>
      <c r="G52" s="2"/>
      <c r="H52" s="119"/>
      <c r="I52" s="119"/>
      <c r="J52" s="119"/>
      <c r="K52" s="119"/>
      <c r="L52" s="119"/>
      <c r="M52" s="2"/>
      <c r="N52" s="2"/>
      <c r="O52" s="2"/>
      <c r="P52" s="2"/>
      <c r="Q52" s="2"/>
      <c r="R52" s="2"/>
      <c r="S52" s="2"/>
      <c r="T52" s="2"/>
      <c r="U52" s="4"/>
      <c r="V52" s="4"/>
      <c r="W52" s="4"/>
      <c r="X52" s="1"/>
      <c r="Y52" s="275"/>
      <c r="Z52" s="276"/>
      <c r="AA52" s="276"/>
      <c r="AB52" s="276"/>
      <c r="AC52" s="276"/>
      <c r="AD52" s="277"/>
      <c r="AE52" s="278"/>
      <c r="AF52" s="279"/>
      <c r="AK52" s="1"/>
      <c r="AL52" s="35"/>
      <c r="AM52" s="35"/>
      <c r="AN52" s="35"/>
      <c r="AO52" s="1"/>
      <c r="AP52" s="1"/>
      <c r="AQ52" s="1"/>
      <c r="AR52" s="1"/>
      <c r="AS52" s="1"/>
      <c r="AT52" s="1"/>
      <c r="AU52" s="35"/>
      <c r="AV52" s="35"/>
      <c r="AW52" s="35"/>
      <c r="AX52" s="1"/>
      <c r="AY52" s="1"/>
      <c r="AZ52"/>
      <c r="BA52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1"/>
      <c r="BR52"/>
      <c r="BS52" s="1"/>
      <c r="BT52" s="1"/>
      <c r="BU52" s="35"/>
      <c r="BV52" s="1"/>
      <c r="BW52" s="1"/>
      <c r="BX52" s="1"/>
      <c r="BY52" s="35"/>
      <c r="BZ52" s="35"/>
      <c r="CA52" s="35"/>
      <c r="CB52" s="35"/>
      <c r="CC52" s="35"/>
      <c r="CD52" s="35"/>
      <c r="CE52" s="35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s="3" customFormat="1" x14ac:dyDescent="0.2">
      <c r="A53" s="1"/>
      <c r="B53"/>
      <c r="C53" s="119"/>
      <c r="D53" s="119"/>
      <c r="E53" s="119"/>
      <c r="F53" s="119"/>
      <c r="G53" s="2"/>
      <c r="H53" s="119"/>
      <c r="I53" s="119"/>
      <c r="J53" s="119"/>
      <c r="K53" s="119"/>
      <c r="L53" s="119"/>
      <c r="M53" s="2"/>
      <c r="N53" s="2"/>
      <c r="O53" s="2"/>
      <c r="P53" s="2"/>
      <c r="Q53" s="2"/>
      <c r="R53" s="2"/>
      <c r="S53" s="2"/>
      <c r="T53" s="2"/>
      <c r="U53" s="4"/>
      <c r="V53" s="4"/>
      <c r="W53" s="4"/>
      <c r="X53" s="1"/>
      <c r="Y53" s="275"/>
      <c r="Z53" s="276"/>
      <c r="AA53" s="276"/>
      <c r="AB53" s="276"/>
      <c r="AC53" s="276"/>
      <c r="AD53" s="277"/>
      <c r="AE53" s="278"/>
      <c r="AF53" s="279"/>
      <c r="AK53" s="1"/>
      <c r="AL53" s="35"/>
      <c r="AM53" s="35"/>
      <c r="AN53" s="35"/>
      <c r="AO53" s="1"/>
      <c r="AP53" s="1"/>
      <c r="AQ53" s="1"/>
      <c r="AR53" s="1"/>
      <c r="AS53" s="1"/>
      <c r="AT53" s="1"/>
      <c r="AU53" s="35"/>
      <c r="AV53" s="35"/>
      <c r="AW53" s="35"/>
      <c r="AX53" s="1"/>
      <c r="AY53" s="1"/>
      <c r="AZ53"/>
      <c r="BA53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1"/>
      <c r="BR53"/>
      <c r="BS53" s="1"/>
      <c r="BT53" s="1"/>
      <c r="BU53" s="35"/>
      <c r="BV53" s="1"/>
      <c r="BW53" s="1"/>
      <c r="BX53" s="1"/>
      <c r="BY53" s="35"/>
      <c r="BZ53" s="35"/>
      <c r="CA53" s="35"/>
      <c r="CB53" s="35"/>
      <c r="CC53" s="35"/>
      <c r="CD53" s="35"/>
      <c r="CE53" s="35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s="3" customFormat="1" x14ac:dyDescent="0.2">
      <c r="A54" s="1"/>
      <c r="B54"/>
      <c r="C54" s="119"/>
      <c r="D54" s="119"/>
      <c r="E54" s="119"/>
      <c r="F54" s="119"/>
      <c r="G54" s="2"/>
      <c r="H54" s="119"/>
      <c r="I54" s="119"/>
      <c r="J54" s="119"/>
      <c r="K54" s="119"/>
      <c r="L54" s="119"/>
      <c r="M54" s="2"/>
      <c r="N54" s="2"/>
      <c r="O54" s="2"/>
      <c r="P54" s="2"/>
      <c r="Q54" s="2"/>
      <c r="R54" s="2"/>
      <c r="S54" s="2"/>
      <c r="T54" s="2"/>
      <c r="U54" s="4"/>
      <c r="V54" s="4"/>
      <c r="W54" s="4"/>
      <c r="X54" s="1"/>
      <c r="Y54" s="275"/>
      <c r="Z54" s="276"/>
      <c r="AA54" s="276"/>
      <c r="AB54" s="276"/>
      <c r="AC54" s="276"/>
      <c r="AD54" s="277"/>
      <c r="AE54" s="278"/>
      <c r="AF54" s="279"/>
      <c r="AK54" s="1"/>
      <c r="AL54" s="35"/>
      <c r="AM54" s="35"/>
      <c r="AN54" s="35"/>
      <c r="AO54" s="1"/>
      <c r="AP54" s="1"/>
      <c r="AQ54" s="1"/>
      <c r="AR54" s="1"/>
      <c r="AS54" s="1"/>
      <c r="AT54" s="1"/>
      <c r="AU54" s="35"/>
      <c r="AV54" s="35"/>
      <c r="AW54" s="35"/>
      <c r="AX54" s="1"/>
      <c r="AY54" s="1"/>
      <c r="AZ54"/>
      <c r="BA54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1"/>
      <c r="BR54"/>
      <c r="BS54" s="1"/>
      <c r="BT54" s="1"/>
      <c r="BU54" s="35"/>
      <c r="BV54" s="1"/>
      <c r="BW54" s="1"/>
      <c r="BX54" s="1"/>
      <c r="BY54" s="35"/>
      <c r="BZ54" s="35"/>
      <c r="CA54" s="35"/>
      <c r="CB54" s="35"/>
      <c r="CC54" s="35"/>
      <c r="CD54" s="35"/>
      <c r="CE54" s="35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s="3" customFormat="1" ht="13.5" thickBot="1" x14ac:dyDescent="0.25">
      <c r="A55" s="1"/>
      <c r="B55"/>
      <c r="C55" s="119"/>
      <c r="D55" s="119"/>
      <c r="E55" s="119"/>
      <c r="F55" s="119"/>
      <c r="G55" s="2"/>
      <c r="H55" s="119"/>
      <c r="I55" s="119"/>
      <c r="J55" s="119"/>
      <c r="K55" s="119"/>
      <c r="L55" s="119"/>
      <c r="M55" s="2"/>
      <c r="N55" s="2"/>
      <c r="O55" s="2"/>
      <c r="P55" s="2"/>
      <c r="Q55" s="2"/>
      <c r="R55" s="2"/>
      <c r="S55" s="2"/>
      <c r="T55" s="2"/>
      <c r="U55" s="4"/>
      <c r="V55" s="4"/>
      <c r="W55" s="4"/>
      <c r="X55" s="1"/>
      <c r="Y55" s="275"/>
      <c r="Z55" s="276"/>
      <c r="AA55" s="276"/>
      <c r="AB55" s="276"/>
      <c r="AC55" s="276"/>
      <c r="AD55" s="277"/>
      <c r="AE55" s="278"/>
      <c r="AF55" s="279"/>
      <c r="AK55" s="1"/>
      <c r="AL55" s="35"/>
      <c r="AM55" s="35"/>
      <c r="AN55" s="35"/>
      <c r="AO55" s="1"/>
      <c r="AP55" s="1"/>
      <c r="AQ55" s="1"/>
      <c r="AR55" s="1"/>
      <c r="AS55" s="1"/>
      <c r="AT55" s="1"/>
      <c r="AU55" s="35"/>
      <c r="AV55" s="35"/>
      <c r="AW55" s="35"/>
      <c r="AX55" s="1"/>
      <c r="AY55" s="1"/>
      <c r="AZ55"/>
      <c r="BA5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1"/>
      <c r="BR55"/>
      <c r="BS55" s="1"/>
      <c r="BT55" s="1"/>
      <c r="BU55" s="35"/>
      <c r="BV55" s="1"/>
      <c r="BW55" s="1"/>
      <c r="BX55" s="1"/>
      <c r="BY55" s="35"/>
      <c r="BZ55" s="35"/>
      <c r="CA55" s="35"/>
      <c r="CB55" s="35"/>
      <c r="CC55" s="35"/>
      <c r="CD55" s="35"/>
      <c r="CE55" s="35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s="3" customFormat="1" ht="18" customHeight="1" thickTop="1" thickBot="1" x14ac:dyDescent="0.25">
      <c r="A56" s="243" t="s">
        <v>237</v>
      </c>
      <c r="B56" s="238"/>
      <c r="C56" s="239"/>
      <c r="D56" s="239"/>
      <c r="E56" s="239"/>
      <c r="F56" s="239"/>
      <c r="G56" s="240"/>
      <c r="H56" s="239"/>
      <c r="I56" s="239"/>
      <c r="J56" s="239"/>
      <c r="K56" s="239"/>
      <c r="L56" s="239"/>
      <c r="M56" s="240"/>
      <c r="N56" s="240"/>
      <c r="O56" s="240"/>
      <c r="P56" s="240"/>
      <c r="Q56" s="240"/>
      <c r="R56" s="241"/>
      <c r="S56" s="2"/>
      <c r="T56" s="2"/>
      <c r="U56" s="4"/>
      <c r="V56" s="4"/>
      <c r="W56" s="4"/>
      <c r="X56" s="243" t="s">
        <v>237</v>
      </c>
      <c r="Y56" s="275"/>
      <c r="Z56" s="276"/>
      <c r="AA56" s="276"/>
      <c r="AB56" s="276"/>
      <c r="AC56" s="276"/>
      <c r="AD56" s="277"/>
      <c r="AE56" s="278"/>
      <c r="AF56" s="279"/>
      <c r="AK56" s="1"/>
      <c r="AL56" s="35"/>
      <c r="AM56" s="35"/>
      <c r="AN56" s="35"/>
      <c r="AO56" s="1"/>
      <c r="AP56" s="1"/>
      <c r="AQ56" s="1"/>
      <c r="AR56" s="1"/>
      <c r="AS56" s="1"/>
      <c r="AT56" s="1"/>
      <c r="AU56" s="35"/>
      <c r="AV56" s="35"/>
      <c r="AW56" s="35"/>
      <c r="AX56" s="1"/>
      <c r="AY56" s="1"/>
      <c r="AZ56"/>
      <c r="BA56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1"/>
      <c r="BR56"/>
      <c r="BS56" s="1"/>
      <c r="BT56" s="1"/>
      <c r="BU56" s="35"/>
      <c r="BV56" s="1"/>
      <c r="BW56" s="1"/>
      <c r="BX56" s="1"/>
      <c r="BY56" s="35"/>
      <c r="BZ56" s="35"/>
      <c r="CA56" s="35"/>
      <c r="CB56" s="35"/>
      <c r="CC56" s="35"/>
      <c r="CD56" s="35"/>
      <c r="CE56" s="35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s="3" customFormat="1" ht="103.5" thickTop="1" thickBot="1" x14ac:dyDescent="0.25">
      <c r="A57" s="1"/>
      <c r="B57" s="2"/>
      <c r="C57" s="224" t="s">
        <v>160</v>
      </c>
      <c r="D57" s="225" t="s">
        <v>251</v>
      </c>
      <c r="E57" s="225" t="s">
        <v>275</v>
      </c>
      <c r="F57" s="53" t="s">
        <v>252</v>
      </c>
      <c r="G57" s="227" t="s">
        <v>272</v>
      </c>
      <c r="H57" s="228" t="s">
        <v>365</v>
      </c>
      <c r="I57" s="228" t="s">
        <v>366</v>
      </c>
      <c r="J57" s="53" t="s">
        <v>249</v>
      </c>
      <c r="K57" s="227" t="s">
        <v>306</v>
      </c>
      <c r="L57" s="227" t="s">
        <v>253</v>
      </c>
      <c r="M57" s="229" t="s">
        <v>254</v>
      </c>
      <c r="N57" s="230" t="s">
        <v>301</v>
      </c>
      <c r="O57" s="231" t="s">
        <v>255</v>
      </c>
      <c r="P57" s="231" t="s">
        <v>256</v>
      </c>
      <c r="Q57" s="231" t="s">
        <v>257</v>
      </c>
      <c r="R57" s="233" t="s">
        <v>282</v>
      </c>
      <c r="S57" s="2"/>
      <c r="T57" s="2"/>
      <c r="U57" s="4"/>
      <c r="V57" s="4"/>
      <c r="W57" s="4"/>
      <c r="X57" s="1"/>
      <c r="Y57" s="280" t="s">
        <v>270</v>
      </c>
      <c r="Z57" s="276"/>
      <c r="AA57" s="276"/>
      <c r="AB57" s="276"/>
      <c r="AC57" s="276"/>
      <c r="AD57" s="277"/>
      <c r="AE57" s="278"/>
      <c r="AF57" s="279"/>
      <c r="AK57" s="1"/>
      <c r="AL57" s="35"/>
      <c r="AM57" s="35"/>
      <c r="AN57" s="35"/>
      <c r="AO57" s="1"/>
      <c r="AP57" s="1"/>
      <c r="AQ57" s="1"/>
      <c r="AR57" s="1"/>
      <c r="AS57" s="1"/>
      <c r="AT57" s="1"/>
      <c r="AU57" s="35"/>
      <c r="AV57" s="35"/>
      <c r="AW57" s="35"/>
      <c r="AX57" s="1"/>
      <c r="AY57" s="1"/>
      <c r="AZ57"/>
      <c r="BA57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1"/>
      <c r="BR57"/>
      <c r="BS57" s="1"/>
      <c r="BT57" s="1"/>
      <c r="BU57" s="35"/>
      <c r="BV57" s="1"/>
      <c r="BW57" s="1"/>
      <c r="BX57" s="1"/>
      <c r="BY57" s="35"/>
      <c r="BZ57" s="35"/>
      <c r="CA57" s="35"/>
      <c r="CB57" s="35"/>
      <c r="CC57" s="35"/>
      <c r="CD57" s="35"/>
      <c r="CE57" s="35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s="3" customFormat="1" ht="44.25" customHeight="1" thickTop="1" thickBot="1" x14ac:dyDescent="0.25">
      <c r="A58" s="293" t="s">
        <v>222</v>
      </c>
      <c r="B58"/>
      <c r="C58"/>
      <c r="D58" s="86" t="s">
        <v>296</v>
      </c>
      <c r="E58"/>
      <c r="F58"/>
      <c r="G58" s="1"/>
      <c r="H58"/>
      <c r="I58"/>
      <c r="J58"/>
      <c r="K58"/>
      <c r="L58"/>
      <c r="M58" s="2"/>
      <c r="N58" s="2"/>
      <c r="O58" s="2"/>
      <c r="P58" s="2"/>
      <c r="Q58" s="2"/>
      <c r="R58" s="2"/>
      <c r="S58" s="2"/>
      <c r="T58" s="2"/>
      <c r="U58" s="4"/>
      <c r="V58" s="4"/>
      <c r="W58" s="4"/>
      <c r="X58" s="293" t="s">
        <v>222</v>
      </c>
      <c r="Y58" s="200" t="s">
        <v>265</v>
      </c>
      <c r="Z58" s="310"/>
      <c r="AA58" s="201" t="s">
        <v>258</v>
      </c>
      <c r="AB58" s="310"/>
      <c r="AC58" s="202" t="s">
        <v>266</v>
      </c>
      <c r="AD58" s="313"/>
      <c r="AE58" s="203" t="s">
        <v>267</v>
      </c>
      <c r="AF58" s="204"/>
      <c r="AK58" s="1"/>
      <c r="AL58" s="35"/>
      <c r="AM58" s="35"/>
      <c r="AN58" s="35"/>
      <c r="AO58" s="1"/>
      <c r="AP58" s="1"/>
      <c r="AQ58" s="1"/>
      <c r="AR58" s="1"/>
      <c r="AS58" s="1"/>
      <c r="AT58" s="1"/>
      <c r="AU58" s="35"/>
      <c r="AV58" s="35"/>
      <c r="AW58" s="35"/>
      <c r="AX58" s="1"/>
      <c r="AY58" s="1"/>
      <c r="AZ58"/>
      <c r="BA58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1"/>
      <c r="BR58"/>
      <c r="BS58" s="1"/>
      <c r="BT58" s="1"/>
      <c r="BU58" s="35"/>
      <c r="BV58" s="1"/>
      <c r="BW58" s="1"/>
      <c r="BX58" s="1"/>
      <c r="BY58" s="35"/>
      <c r="BZ58" s="35"/>
      <c r="CA58" s="35"/>
      <c r="CB58" s="35"/>
      <c r="CC58" s="35"/>
      <c r="CD58" s="35"/>
      <c r="CE58" s="35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s="3" customFormat="1" ht="39" customHeight="1" thickTop="1" thickBot="1" x14ac:dyDescent="0.25">
      <c r="A59" s="151" t="s">
        <v>242</v>
      </c>
      <c r="B59" s="150"/>
      <c r="C59" s="147"/>
      <c r="D59" s="147"/>
      <c r="E59" s="147"/>
      <c r="F59" s="147"/>
      <c r="G59" s="148"/>
      <c r="H59" s="147"/>
      <c r="I59" s="147"/>
      <c r="J59" s="147"/>
      <c r="K59" s="147"/>
      <c r="L59" s="147"/>
      <c r="M59" s="148"/>
      <c r="N59" s="148"/>
      <c r="O59" s="148"/>
      <c r="P59" s="148"/>
      <c r="Q59" s="148"/>
      <c r="R59" s="148"/>
      <c r="S59" s="212"/>
      <c r="T59" s="2"/>
      <c r="U59" s="4"/>
      <c r="V59" s="4"/>
      <c r="W59" s="4"/>
      <c r="X59" s="151" t="s">
        <v>242</v>
      </c>
      <c r="Y59" s="399" t="s">
        <v>213</v>
      </c>
      <c r="Z59" s="311"/>
      <c r="AA59" s="263" t="s">
        <v>168</v>
      </c>
      <c r="AB59" s="312"/>
      <c r="AC59" s="262" t="s">
        <v>167</v>
      </c>
      <c r="AD59" s="312"/>
      <c r="AE59" s="262" t="s">
        <v>188</v>
      </c>
      <c r="AF59" s="264"/>
      <c r="AK59" s="1"/>
      <c r="AL59" s="35"/>
      <c r="AM59" s="35"/>
      <c r="AN59" s="35"/>
      <c r="AO59" s="1"/>
      <c r="AP59" s="1"/>
      <c r="AQ59" s="1"/>
      <c r="AR59" s="1"/>
      <c r="AS59" s="1"/>
      <c r="AT59" s="1"/>
      <c r="AU59" s="35"/>
      <c r="AV59" s="35"/>
      <c r="AW59" s="35"/>
      <c r="AX59" s="1"/>
      <c r="AY59" s="1"/>
      <c r="AZ59"/>
      <c r="BA59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1"/>
      <c r="BR59"/>
      <c r="BS59" s="1"/>
      <c r="BT59" s="1"/>
      <c r="BU59" s="35"/>
      <c r="BV59" s="1"/>
      <c r="BW59" s="1"/>
      <c r="BX59" s="1"/>
      <c r="BY59" s="35"/>
      <c r="BZ59" s="35"/>
      <c r="CA59" s="35"/>
      <c r="CB59" s="35"/>
      <c r="CC59" s="35"/>
      <c r="CD59" s="35"/>
      <c r="CE59" s="35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s="3" customFormat="1" ht="45" customHeight="1" thickTop="1" thickBot="1" x14ac:dyDescent="0.25">
      <c r="A60" s="322" t="s">
        <v>340</v>
      </c>
      <c r="B60" s="223"/>
      <c r="C60" s="247">
        <v>0.5</v>
      </c>
      <c r="D60" s="294">
        <f t="shared" ref="D60" si="32">IF($E$3="VL",Y60,IF($E$3="L",AA60,IF($E$3="M",AC60,IF($E$3="S",AE60,0))))</f>
        <v>2</v>
      </c>
      <c r="E60" s="323">
        <f>D60</f>
        <v>2</v>
      </c>
      <c r="F60" s="323"/>
      <c r="G60" s="249">
        <v>512</v>
      </c>
      <c r="H60" s="381">
        <f t="shared" ref="H60" si="33">IF(D60&lt;&gt;0,Q60*R60/D60,0)</f>
        <v>256</v>
      </c>
      <c r="I60" s="297">
        <f t="shared" ref="I60" si="34">Q60*R60</f>
        <v>512</v>
      </c>
      <c r="J60" s="247">
        <v>30</v>
      </c>
      <c r="K60" s="298">
        <f>C60*J60/60</f>
        <v>0.25</v>
      </c>
      <c r="L60" s="299">
        <f t="shared" ref="L60" si="35">G60</f>
        <v>512</v>
      </c>
      <c r="M60" s="249">
        <f t="shared" ref="M60" si="36">G60*D60</f>
        <v>1024</v>
      </c>
      <c r="N60" s="249">
        <f t="shared" ref="N60" si="37">G60*D60*K60</f>
        <v>256</v>
      </c>
      <c r="O60" s="380">
        <f>G60*K30/R60</f>
        <v>182.85714285714286</v>
      </c>
      <c r="P60" s="380">
        <f t="shared" ref="P60" si="38">O60*D60</f>
        <v>365.71428571428572</v>
      </c>
      <c r="Q60" s="184">
        <f>IF(D60&lt;&gt;0,IF((P60/D60)&gt;'Spectrum Efficiencies'!$J$14,('Spectrum Efficiencies'!$J$14*D60),'Background Traffic'!P60),0)</f>
        <v>365.71428571428572</v>
      </c>
      <c r="R60" s="391">
        <f>'Spectrum Efficiencies'!$J$6</f>
        <v>1.4</v>
      </c>
      <c r="S60" s="213"/>
      <c r="T60" s="2" t="s">
        <v>343</v>
      </c>
      <c r="U60" s="4"/>
      <c r="V60" s="4"/>
      <c r="W60" s="4"/>
      <c r="X60" s="393" t="s">
        <v>340</v>
      </c>
      <c r="Y60" s="326">
        <v>4</v>
      </c>
      <c r="Z60" s="336"/>
      <c r="AA60" s="327">
        <v>2</v>
      </c>
      <c r="AB60" s="338"/>
      <c r="AC60" s="329">
        <v>0</v>
      </c>
      <c r="AD60" s="340"/>
      <c r="AE60" s="333">
        <v>0</v>
      </c>
      <c r="AF60" s="342"/>
      <c r="AK60" s="1"/>
      <c r="AL60" s="35"/>
      <c r="AM60" s="35"/>
      <c r="AN60" s="35"/>
      <c r="AO60" s="1"/>
      <c r="AP60" s="1"/>
      <c r="AQ60" s="1"/>
      <c r="AR60" s="1"/>
      <c r="AS60" s="1"/>
      <c r="AT60" s="1"/>
      <c r="AU60" s="35"/>
      <c r="AV60" s="35"/>
      <c r="AW60" s="35"/>
      <c r="AX60" s="1"/>
      <c r="AY60" s="1"/>
      <c r="AZ60"/>
      <c r="BA60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1"/>
      <c r="BR60"/>
      <c r="BS60" s="1"/>
      <c r="BT60" s="1"/>
      <c r="BU60" s="35"/>
      <c r="BV60" s="1"/>
      <c r="BW60" s="1"/>
      <c r="BX60" s="1"/>
      <c r="BY60" s="35"/>
      <c r="BZ60" s="35"/>
      <c r="CA60" s="35"/>
      <c r="CB60" s="35"/>
      <c r="CC60" s="35"/>
      <c r="CD60" s="35"/>
      <c r="CE60" s="35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s="3" customFormat="1" ht="26.25" customHeight="1" thickTop="1" thickBot="1" x14ac:dyDescent="0.25">
      <c r="A61" s="1"/>
      <c r="B61"/>
      <c r="C61" s="119"/>
      <c r="D61" s="119"/>
      <c r="E61" s="119"/>
      <c r="F61" s="119"/>
      <c r="G61" s="2"/>
      <c r="H61" s="119"/>
      <c r="I61" s="119"/>
      <c r="J61" s="119"/>
      <c r="K61" s="119"/>
      <c r="L61" s="119"/>
      <c r="M61" s="2"/>
      <c r="N61" s="2"/>
      <c r="O61" s="2"/>
      <c r="P61" s="2"/>
      <c r="Q61"/>
      <c r="R61" s="2"/>
      <c r="S61" s="2"/>
      <c r="T61" s="2"/>
      <c r="U61" s="4"/>
      <c r="V61" s="4"/>
      <c r="W61" s="4"/>
      <c r="X61" s="1"/>
      <c r="Y61" s="335"/>
      <c r="Z61" s="336"/>
      <c r="AA61" s="339"/>
      <c r="AB61" s="336"/>
      <c r="AC61" s="339"/>
      <c r="AD61" s="340"/>
      <c r="AE61" s="341"/>
      <c r="AF61" s="342"/>
      <c r="AK61" s="1"/>
      <c r="AL61" s="35"/>
      <c r="AM61" s="35"/>
      <c r="AN61" s="35"/>
      <c r="AO61" s="1"/>
      <c r="AP61" s="1"/>
      <c r="AQ61" s="1"/>
      <c r="AR61" s="1"/>
      <c r="AS61" s="1"/>
      <c r="AT61" s="1"/>
      <c r="AU61" s="35"/>
      <c r="AV61" s="35"/>
      <c r="AW61" s="35"/>
      <c r="AX61" s="1"/>
      <c r="AY61" s="1"/>
      <c r="AZ61"/>
      <c r="BA61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1"/>
      <c r="BR61"/>
      <c r="BS61" s="1"/>
      <c r="BT61" s="1"/>
      <c r="BU61" s="35"/>
      <c r="BV61" s="1"/>
      <c r="BW61" s="1"/>
      <c r="BX61" s="1"/>
      <c r="BY61" s="35"/>
      <c r="BZ61" s="35"/>
      <c r="CA61" s="35"/>
      <c r="CB61" s="35"/>
      <c r="CC61" s="35"/>
      <c r="CD61" s="35"/>
      <c r="CE61" s="35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s="3" customFormat="1" ht="30.75" customHeight="1" thickTop="1" thickBot="1" x14ac:dyDescent="0.25">
      <c r="A62" s="217" t="s">
        <v>224</v>
      </c>
      <c r="B62" s="198"/>
      <c r="C62" s="218"/>
      <c r="D62" s="218"/>
      <c r="E62" s="218"/>
      <c r="F62" s="218"/>
      <c r="G62" s="219"/>
      <c r="H62" s="218"/>
      <c r="I62" s="218"/>
      <c r="J62" s="218"/>
      <c r="K62" s="220"/>
      <c r="L62" s="220"/>
      <c r="M62" s="219"/>
      <c r="N62" s="219"/>
      <c r="O62" s="219"/>
      <c r="P62" s="219"/>
      <c r="Q62" s="219"/>
      <c r="R62" s="251"/>
      <c r="S62" s="214"/>
      <c r="T62" s="2"/>
      <c r="U62" s="4"/>
      <c r="V62" s="4"/>
      <c r="W62" s="4"/>
      <c r="X62" s="217" t="s">
        <v>224</v>
      </c>
      <c r="Y62" s="335"/>
      <c r="Z62" s="336"/>
      <c r="AA62" s="339"/>
      <c r="AB62" s="336"/>
      <c r="AC62" s="339"/>
      <c r="AD62" s="340"/>
      <c r="AE62" s="341"/>
      <c r="AF62" s="342"/>
      <c r="AK62" s="1"/>
      <c r="AL62" s="35"/>
      <c r="AM62" s="35"/>
      <c r="AN62" s="35"/>
      <c r="AO62" s="1"/>
      <c r="AP62" s="1"/>
      <c r="AQ62" s="1"/>
      <c r="AR62" s="1"/>
      <c r="AS62" s="1"/>
      <c r="AT62" s="1"/>
      <c r="AU62" s="35"/>
      <c r="AV62" s="35"/>
      <c r="AW62" s="35"/>
      <c r="AX62" s="1"/>
      <c r="AY62" s="1"/>
      <c r="AZ62"/>
      <c r="BA62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1"/>
      <c r="BR62"/>
      <c r="BS62" s="1"/>
      <c r="BT62" s="1"/>
      <c r="BU62" s="35"/>
      <c r="BV62" s="1"/>
      <c r="BW62" s="1"/>
      <c r="BX62" s="1"/>
      <c r="BY62" s="35"/>
      <c r="BZ62" s="35"/>
      <c r="CA62" s="35"/>
      <c r="CB62" s="35"/>
      <c r="CC62" s="35"/>
      <c r="CD62" s="35"/>
      <c r="CE62" s="35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s="3" customFormat="1" ht="47.25" customHeight="1" thickTop="1" x14ac:dyDescent="0.2">
      <c r="A63" s="187" t="s">
        <v>323</v>
      </c>
      <c r="B63" s="222"/>
      <c r="C63" s="245">
        <v>20</v>
      </c>
      <c r="D63" s="301">
        <f>IF($E$3="VL",Y63,IF($E$3="L",AA63,IF($E$3="M",AC63,IF($E$3="S",AE63,0))))</f>
        <v>50</v>
      </c>
      <c r="E63" s="301">
        <f>D63</f>
        <v>50</v>
      </c>
      <c r="F63" s="159">
        <v>100</v>
      </c>
      <c r="G63" s="246"/>
      <c r="H63" s="245"/>
      <c r="I63" s="286">
        <f>Q63*R63</f>
        <v>13.333333333333336</v>
      </c>
      <c r="J63" s="218">
        <v>1</v>
      </c>
      <c r="K63" s="259">
        <f t="shared" ref="K63:K66" si="39">C63*J63/60</f>
        <v>0.33333333333333331</v>
      </c>
      <c r="L63" s="220">
        <f>F63*8/(1000*J63)</f>
        <v>0.8</v>
      </c>
      <c r="M63" s="295">
        <f>E63*F63*8*C63/(J63*60*1000)</f>
        <v>13.333333333333334</v>
      </c>
      <c r="N63" s="295">
        <f>E63*F63*8*C63/(J63*60*1000)</f>
        <v>13.333333333333334</v>
      </c>
      <c r="O63" s="256">
        <f>IF(D63&lt;&gt;0,N63/(R63*D63),0)</f>
        <v>0.19047619047619049</v>
      </c>
      <c r="P63" s="256">
        <f>O63*D63</f>
        <v>9.5238095238095255</v>
      </c>
      <c r="Q63" s="285">
        <f>IF(D63&lt;&gt;0,IF((P63/D63)&gt;'Spectrum Efficiencies'!$J$14,('Spectrum Efficiencies'!$J$14*D63),'Background Traffic'!P63),0)</f>
        <v>9.5238095238095255</v>
      </c>
      <c r="R63" s="165">
        <f>'Spectrum Efficiencies'!$J$6</f>
        <v>1.4</v>
      </c>
      <c r="S63" s="2"/>
      <c r="T63" s="2"/>
      <c r="U63" s="4" t="s">
        <v>283</v>
      </c>
      <c r="V63" s="4"/>
      <c r="W63" s="4"/>
      <c r="X63" s="394" t="s">
        <v>323</v>
      </c>
      <c r="Y63" s="326">
        <v>250</v>
      </c>
      <c r="Z63" s="336"/>
      <c r="AA63" s="327">
        <v>50</v>
      </c>
      <c r="AB63" s="338"/>
      <c r="AC63" s="329">
        <v>30</v>
      </c>
      <c r="AD63" s="340"/>
      <c r="AE63" s="333">
        <v>10</v>
      </c>
      <c r="AF63" s="342"/>
      <c r="AK63" s="1"/>
      <c r="AL63" s="35"/>
      <c r="AM63" s="35"/>
      <c r="AN63" s="35"/>
      <c r="AO63" s="1"/>
      <c r="AP63" s="1"/>
      <c r="AQ63" s="1"/>
      <c r="AR63" s="1"/>
      <c r="AS63" s="1"/>
      <c r="AT63" s="1"/>
      <c r="AU63" s="35"/>
      <c r="AV63" s="35"/>
      <c r="AW63" s="35"/>
      <c r="AX63" s="1"/>
      <c r="AY63" s="1"/>
      <c r="AZ63"/>
      <c r="BA63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1"/>
      <c r="BR63"/>
      <c r="BS63" s="1"/>
      <c r="BT63" s="1"/>
      <c r="BU63" s="35"/>
      <c r="BV63" s="1"/>
      <c r="BW63" s="1"/>
      <c r="BX63" s="1"/>
      <c r="BY63" s="35"/>
      <c r="BZ63" s="35"/>
      <c r="CA63" s="35"/>
      <c r="CB63" s="35"/>
      <c r="CC63" s="35"/>
      <c r="CD63" s="35"/>
      <c r="CE63" s="35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s="3" customFormat="1" ht="49.5" customHeight="1" x14ac:dyDescent="0.2">
      <c r="A64" s="186" t="s">
        <v>361</v>
      </c>
      <c r="B64"/>
      <c r="C64" s="133">
        <v>20</v>
      </c>
      <c r="D64" s="152">
        <f t="shared" ref="D64:D66" si="40">IF($E$3="VL",Y64,IF($E$3="L",AA64,IF($E$3="M",AC64,IF($E$3="S",AE64,0))))</f>
        <v>25</v>
      </c>
      <c r="E64" s="152">
        <f t="shared" ref="E64:E66" si="41">D64</f>
        <v>25</v>
      </c>
      <c r="F64" s="133">
        <v>100</v>
      </c>
      <c r="G64" s="153"/>
      <c r="H64" s="133"/>
      <c r="I64" s="287">
        <f t="shared" ref="I64:I65" si="42">Q64*R64</f>
        <v>6.6666666666666679</v>
      </c>
      <c r="J64" s="133">
        <v>1</v>
      </c>
      <c r="K64" s="260">
        <f t="shared" si="39"/>
        <v>0.33333333333333331</v>
      </c>
      <c r="L64" s="141">
        <f t="shared" ref="L64:L66" si="43">F64*8/(1000*J64)</f>
        <v>0.8</v>
      </c>
      <c r="M64" s="179">
        <f t="shared" ref="M64:M66" si="44">E64*F64*8*C64/(J64*60*1000)</f>
        <v>6.666666666666667</v>
      </c>
      <c r="N64" s="179">
        <f t="shared" ref="N64:N66" si="45">E64*F64*8*C64/(J64*60*1000)</f>
        <v>6.666666666666667</v>
      </c>
      <c r="O64" s="142">
        <f t="shared" ref="O64:O66" si="46">IF(D64&lt;&gt;0,N64/(R64*D64),0)</f>
        <v>0.19047619047619049</v>
      </c>
      <c r="P64" s="142">
        <f t="shared" ref="P64:P66" si="47">O64*D64</f>
        <v>4.7619047619047628</v>
      </c>
      <c r="Q64" s="180">
        <f>IF(D64&lt;&gt;0,IF((P64/D64)&gt;'Spectrum Efficiencies'!$J$14,('Spectrum Efficiencies'!$J$14*D64),'Background Traffic'!P64),0)</f>
        <v>4.7619047619047628</v>
      </c>
      <c r="R64" s="255">
        <f>'Spectrum Efficiencies'!$J$6</f>
        <v>1.4</v>
      </c>
      <c r="S64" s="2"/>
      <c r="T64" s="2"/>
      <c r="U64" s="4" t="s">
        <v>283</v>
      </c>
      <c r="V64" s="4"/>
      <c r="W64" s="4"/>
      <c r="X64" s="395" t="s">
        <v>361</v>
      </c>
      <c r="Y64" s="326">
        <v>100</v>
      </c>
      <c r="Z64" s="336"/>
      <c r="AA64" s="327">
        <v>25</v>
      </c>
      <c r="AB64" s="338"/>
      <c r="AC64" s="329">
        <v>10</v>
      </c>
      <c r="AD64" s="340"/>
      <c r="AE64" s="333">
        <v>6</v>
      </c>
      <c r="AF64" s="342"/>
      <c r="AK64" s="1"/>
      <c r="AL64" s="35"/>
      <c r="AM64" s="35"/>
      <c r="AN64" s="35"/>
      <c r="AO64" s="1"/>
      <c r="AP64" s="1"/>
      <c r="AQ64" s="1"/>
      <c r="AR64" s="1"/>
      <c r="AS64" s="1"/>
      <c r="AT64" s="1"/>
      <c r="AU64" s="35"/>
      <c r="AV64" s="35"/>
      <c r="AW64" s="35"/>
      <c r="AX64" s="1"/>
      <c r="AY64" s="1"/>
      <c r="AZ64"/>
      <c r="BA64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1"/>
      <c r="BR64"/>
      <c r="BS64" s="1"/>
      <c r="BT64" s="1"/>
      <c r="BU64" s="35"/>
      <c r="BV64" s="1"/>
      <c r="BW64" s="1"/>
      <c r="BX64" s="1"/>
      <c r="BY64" s="35"/>
      <c r="BZ64" s="35"/>
      <c r="CA64" s="35"/>
      <c r="CB64" s="35"/>
      <c r="CC64" s="35"/>
      <c r="CD64" s="35"/>
      <c r="CE64" s="35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s="3" customFormat="1" ht="32.25" customHeight="1" x14ac:dyDescent="0.2">
      <c r="A65" s="188" t="s">
        <v>104</v>
      </c>
      <c r="B65"/>
      <c r="C65" s="133">
        <v>0.1</v>
      </c>
      <c r="D65" s="152">
        <f t="shared" si="40"/>
        <v>4</v>
      </c>
      <c r="E65" s="152">
        <f t="shared" si="41"/>
        <v>4</v>
      </c>
      <c r="F65" s="133">
        <v>100000</v>
      </c>
      <c r="G65" s="153"/>
      <c r="H65" s="133"/>
      <c r="I65" s="287">
        <f t="shared" si="42"/>
        <v>1.3333333333333333</v>
      </c>
      <c r="J65" s="133">
        <v>4</v>
      </c>
      <c r="K65" s="260">
        <f t="shared" si="39"/>
        <v>6.6666666666666671E-3</v>
      </c>
      <c r="L65" s="141">
        <f t="shared" si="43"/>
        <v>200</v>
      </c>
      <c r="M65" s="179">
        <f t="shared" si="44"/>
        <v>1.3333333333333333</v>
      </c>
      <c r="N65" s="179">
        <f t="shared" si="45"/>
        <v>1.3333333333333333</v>
      </c>
      <c r="O65" s="142">
        <f t="shared" si="46"/>
        <v>0.23809523809523811</v>
      </c>
      <c r="P65" s="142">
        <f t="shared" si="47"/>
        <v>0.95238095238095244</v>
      </c>
      <c r="Q65" s="180">
        <f>IF(D65&lt;&gt;0,IF((P65/D65)&gt;'Spectrum Efficiencies'!$J$14,('Spectrum Efficiencies'!$J$14*D65),'Background Traffic'!P65),0)</f>
        <v>0.95238095238095244</v>
      </c>
      <c r="R65" s="255">
        <f>'Spectrum Efficiencies'!$J$6</f>
        <v>1.4</v>
      </c>
      <c r="S65" s="2"/>
      <c r="T65" s="2"/>
      <c r="U65" s="4"/>
      <c r="V65" s="4"/>
      <c r="W65" s="4"/>
      <c r="X65" s="396" t="s">
        <v>104</v>
      </c>
      <c r="Y65" s="326">
        <v>12</v>
      </c>
      <c r="Z65" s="336"/>
      <c r="AA65" s="333">
        <v>4</v>
      </c>
      <c r="AB65" s="336"/>
      <c r="AC65" s="329">
        <v>2</v>
      </c>
      <c r="AD65" s="340"/>
      <c r="AE65" s="333">
        <v>2</v>
      </c>
      <c r="AF65" s="342"/>
      <c r="AK65" s="1"/>
      <c r="AL65" s="35"/>
      <c r="AM65" s="35"/>
      <c r="AN65" s="35"/>
      <c r="AO65" s="1"/>
      <c r="AP65" s="1"/>
      <c r="AQ65" s="1"/>
      <c r="AR65" s="1"/>
      <c r="AS65" s="1"/>
      <c r="AT65" s="1"/>
      <c r="AU65" s="35"/>
      <c r="AV65" s="35"/>
      <c r="AW65" s="35"/>
      <c r="AX65" s="1"/>
      <c r="AY65" s="1"/>
      <c r="AZ65"/>
      <c r="BA6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1"/>
      <c r="BR65"/>
      <c r="BS65" s="1"/>
      <c r="BT65" s="1"/>
      <c r="BU65" s="35"/>
      <c r="BV65" s="1"/>
      <c r="BW65" s="1"/>
      <c r="BX65" s="1"/>
      <c r="BY65" s="35"/>
      <c r="BZ65" s="35"/>
      <c r="CA65" s="35"/>
      <c r="CB65" s="35"/>
      <c r="CC65" s="35"/>
      <c r="CD65" s="35"/>
      <c r="CE65" s="35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s="3" customFormat="1" ht="37.5" customHeight="1" thickBot="1" x14ac:dyDescent="0.25">
      <c r="A66" s="188" t="s">
        <v>227</v>
      </c>
      <c r="B66" s="223"/>
      <c r="C66" s="247">
        <v>0.05</v>
      </c>
      <c r="D66" s="294">
        <f t="shared" si="40"/>
        <v>2</v>
      </c>
      <c r="E66" s="294">
        <f t="shared" si="41"/>
        <v>2</v>
      </c>
      <c r="F66" s="247">
        <v>100000</v>
      </c>
      <c r="G66" s="248"/>
      <c r="H66" s="247"/>
      <c r="I66" s="185">
        <f>Q66*R66</f>
        <v>0.33333333333333331</v>
      </c>
      <c r="J66" s="171">
        <v>4</v>
      </c>
      <c r="K66" s="261">
        <f t="shared" si="39"/>
        <v>3.3333333333333335E-3</v>
      </c>
      <c r="L66" s="174">
        <f t="shared" si="43"/>
        <v>200</v>
      </c>
      <c r="M66" s="182">
        <f t="shared" si="44"/>
        <v>0.33333333333333331</v>
      </c>
      <c r="N66" s="182">
        <f t="shared" si="45"/>
        <v>0.33333333333333331</v>
      </c>
      <c r="O66" s="183">
        <f t="shared" si="46"/>
        <v>0.11904761904761905</v>
      </c>
      <c r="P66" s="183">
        <f t="shared" si="47"/>
        <v>0.23809523809523811</v>
      </c>
      <c r="Q66" s="184">
        <f>IF(D66&lt;&gt;0,IF((P66/D66)&gt;'Spectrum Efficiencies'!$J$14,('Spectrum Efficiencies'!$J$14*D66),'Background Traffic'!P66),0)</f>
        <v>0.23809523809523811</v>
      </c>
      <c r="R66" s="391">
        <f>'Spectrum Efficiencies'!$J$6</f>
        <v>1.4</v>
      </c>
      <c r="S66" s="2"/>
      <c r="T66" s="2"/>
      <c r="U66" s="4"/>
      <c r="V66" s="4"/>
      <c r="W66" s="4"/>
      <c r="X66" s="396" t="s">
        <v>227</v>
      </c>
      <c r="Y66" s="326">
        <v>8</v>
      </c>
      <c r="Z66" s="336"/>
      <c r="AA66" s="333">
        <v>2</v>
      </c>
      <c r="AB66" s="336"/>
      <c r="AC66" s="329">
        <v>2</v>
      </c>
      <c r="AD66" s="340"/>
      <c r="AE66" s="333">
        <v>2</v>
      </c>
      <c r="AF66" s="342"/>
      <c r="AK66" s="1"/>
      <c r="AL66" s="35"/>
      <c r="AM66" s="35"/>
      <c r="AN66" s="35"/>
      <c r="AO66" s="1"/>
      <c r="AP66" s="1"/>
      <c r="AQ66" s="1"/>
      <c r="AR66" s="1"/>
      <c r="AS66" s="1"/>
      <c r="AT66" s="1"/>
      <c r="AU66" s="35"/>
      <c r="AV66" s="35"/>
      <c r="AW66" s="35"/>
      <c r="AX66" s="1"/>
      <c r="AY66" s="1"/>
      <c r="AZ66"/>
      <c r="BA66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1"/>
      <c r="BR66"/>
      <c r="BS66" s="1"/>
      <c r="BT66" s="1"/>
      <c r="BU66" s="35"/>
      <c r="BV66" s="1"/>
      <c r="BW66" s="1"/>
      <c r="BX66" s="1"/>
      <c r="BY66" s="35"/>
      <c r="BZ66" s="35"/>
      <c r="CA66" s="35"/>
      <c r="CB66" s="35"/>
      <c r="CC66" s="35"/>
      <c r="CD66" s="35"/>
      <c r="CE66" s="35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s="3" customFormat="1" ht="27" customHeight="1" thickTop="1" thickBot="1" x14ac:dyDescent="0.25">
      <c r="A67" s="1"/>
      <c r="B67"/>
      <c r="C67" s="119"/>
      <c r="D67" s="119"/>
      <c r="E67" s="119"/>
      <c r="F67" s="119"/>
      <c r="G67" s="2"/>
      <c r="H67" s="119"/>
      <c r="I67" s="119"/>
      <c r="J67" s="119"/>
      <c r="K67" s="119"/>
      <c r="L67" s="119"/>
      <c r="M67" s="2"/>
      <c r="N67" s="2"/>
      <c r="O67" s="2"/>
      <c r="P67" s="2"/>
      <c r="Q67" s="2"/>
      <c r="R67" s="2"/>
      <c r="S67" s="2"/>
      <c r="T67" s="2"/>
      <c r="U67" s="4"/>
      <c r="V67" s="4"/>
      <c r="W67" s="4"/>
      <c r="X67" s="1"/>
      <c r="Y67" s="335"/>
      <c r="Z67" s="336"/>
      <c r="AA67" s="339"/>
      <c r="AB67" s="336"/>
      <c r="AC67" s="339"/>
      <c r="AD67" s="340"/>
      <c r="AE67" s="341"/>
      <c r="AF67" s="342"/>
      <c r="AK67" s="1"/>
      <c r="AL67" s="35"/>
      <c r="AM67" s="35"/>
      <c r="AN67" s="35"/>
      <c r="AO67" s="1"/>
      <c r="AP67" s="1"/>
      <c r="AQ67" s="1"/>
      <c r="AR67" s="1"/>
      <c r="AS67" s="1"/>
      <c r="AT67" s="1"/>
      <c r="AU67" s="35"/>
      <c r="AV67" s="35"/>
      <c r="AW67" s="35"/>
      <c r="AX67" s="1"/>
      <c r="AY67" s="1"/>
      <c r="AZ67"/>
      <c r="BA67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1"/>
      <c r="BR67"/>
      <c r="BS67" s="1"/>
      <c r="BT67" s="1"/>
      <c r="BU67" s="35"/>
      <c r="BV67" s="1"/>
      <c r="BW67" s="1"/>
      <c r="BX67" s="1"/>
      <c r="BY67" s="35"/>
      <c r="BZ67" s="35"/>
      <c r="CA67" s="35"/>
      <c r="CB67" s="35"/>
      <c r="CC67" s="35"/>
      <c r="CD67" s="35"/>
      <c r="CE67" s="35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s="3" customFormat="1" ht="35.25" customHeight="1" thickTop="1" thickBot="1" x14ac:dyDescent="0.25">
      <c r="A68" s="151" t="s">
        <v>315</v>
      </c>
      <c r="B68" s="150"/>
      <c r="C68" s="143"/>
      <c r="D68" s="143"/>
      <c r="E68" s="143"/>
      <c r="F68" s="143"/>
      <c r="G68" s="144"/>
      <c r="H68" s="143"/>
      <c r="I68" s="143"/>
      <c r="J68" s="143"/>
      <c r="K68" s="145"/>
      <c r="L68" s="145"/>
      <c r="M68" s="144"/>
      <c r="N68" s="144"/>
      <c r="O68" s="144"/>
      <c r="P68" s="144"/>
      <c r="Q68" s="144"/>
      <c r="R68" s="251"/>
      <c r="S68" s="142"/>
      <c r="T68" s="2"/>
      <c r="U68" s="4"/>
      <c r="V68" s="4"/>
      <c r="W68" s="4"/>
      <c r="X68" s="151" t="s">
        <v>315</v>
      </c>
      <c r="Y68" s="335"/>
      <c r="Z68" s="336"/>
      <c r="AA68" s="339"/>
      <c r="AB68" s="336"/>
      <c r="AC68" s="339"/>
      <c r="AD68" s="340"/>
      <c r="AE68" s="341"/>
      <c r="AF68" s="342"/>
      <c r="AK68" s="1"/>
      <c r="AL68" s="35"/>
      <c r="AM68" s="35"/>
      <c r="AN68" s="35"/>
      <c r="AO68" s="1"/>
      <c r="AP68" s="1"/>
      <c r="AQ68" s="1"/>
      <c r="AR68" s="1"/>
      <c r="AS68" s="1"/>
      <c r="AT68" s="1"/>
      <c r="AU68" s="35"/>
      <c r="AV68" s="35"/>
      <c r="AW68" s="35"/>
      <c r="AX68" s="1"/>
      <c r="AY68" s="1"/>
      <c r="AZ68"/>
      <c r="BA68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1"/>
      <c r="BR68"/>
      <c r="BS68" s="1"/>
      <c r="BT68" s="1"/>
      <c r="BU68" s="35"/>
      <c r="BV68" s="1"/>
      <c r="BW68" s="1"/>
      <c r="BX68" s="1"/>
      <c r="BY68" s="35"/>
      <c r="BZ68" s="35"/>
      <c r="CA68" s="35"/>
      <c r="CB68" s="35"/>
      <c r="CC68" s="35"/>
      <c r="CD68" s="35"/>
      <c r="CE68" s="35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s="3" customFormat="1" ht="57.75" customHeight="1" thickTop="1" x14ac:dyDescent="0.2">
      <c r="A69" s="250" t="s">
        <v>339</v>
      </c>
      <c r="B69"/>
      <c r="C69" s="133">
        <v>0.25</v>
      </c>
      <c r="D69" s="152">
        <f>IF($E$3="VL",Y69,IF($E$3="L",AA69,IF($E$3="M",AC69,IF($E$3="S",AE69,0))))</f>
        <v>2</v>
      </c>
      <c r="E69" s="152">
        <f>D69</f>
        <v>2</v>
      </c>
      <c r="F69" s="133"/>
      <c r="G69" s="140">
        <v>1000</v>
      </c>
      <c r="H69" s="286">
        <f>IF(D69&lt;&gt;0,Q69*R69/D69,0)</f>
        <v>16.666666666666668</v>
      </c>
      <c r="I69" s="286">
        <f>Q69*R69</f>
        <v>33.333333333333336</v>
      </c>
      <c r="J69" s="218">
        <v>4</v>
      </c>
      <c r="K69" s="259">
        <f>C69*J69/60</f>
        <v>1.6666666666666666E-2</v>
      </c>
      <c r="L69" s="254">
        <f>G69</f>
        <v>1000</v>
      </c>
      <c r="M69" s="219">
        <f>G69*D69</f>
        <v>2000</v>
      </c>
      <c r="N69" s="178">
        <f>G69*D69*K69</f>
        <v>33.333333333333336</v>
      </c>
      <c r="O69" s="142">
        <f>K69*G69/R69</f>
        <v>11.904761904761907</v>
      </c>
      <c r="P69" s="256">
        <f>O69*D69</f>
        <v>23.809523809523814</v>
      </c>
      <c r="Q69" s="180">
        <f>IF(D69&lt;&gt;0,IF((P69/D69)&gt;'Spectrum Efficiencies'!$J$14,('Spectrum Efficiencies'!$J$14*D69),'Background Traffic'!P69),0)</f>
        <v>23.809523809523814</v>
      </c>
      <c r="R69" s="165">
        <f>'Spectrum Efficiencies'!$J$6</f>
        <v>1.4</v>
      </c>
      <c r="S69" s="140"/>
      <c r="T69" s="2"/>
      <c r="U69" s="4" t="s">
        <v>287</v>
      </c>
      <c r="V69" s="4"/>
      <c r="W69" s="4"/>
      <c r="X69" s="397" t="s">
        <v>339</v>
      </c>
      <c r="Y69" s="326">
        <v>8</v>
      </c>
      <c r="Z69" s="336"/>
      <c r="AA69" s="327">
        <v>2</v>
      </c>
      <c r="AB69" s="338"/>
      <c r="AC69" s="329">
        <v>1</v>
      </c>
      <c r="AD69" s="340"/>
      <c r="AE69" s="333">
        <v>1</v>
      </c>
      <c r="AF69" s="342"/>
      <c r="AK69" s="1"/>
      <c r="AL69" s="35"/>
      <c r="AM69" s="35"/>
      <c r="AN69" s="35"/>
      <c r="AO69" s="1"/>
      <c r="AP69" s="1"/>
      <c r="AQ69" s="1"/>
      <c r="AR69" s="1"/>
      <c r="AS69" s="1"/>
      <c r="AT69" s="1"/>
      <c r="AU69" s="35"/>
      <c r="AV69" s="35"/>
      <c r="AW69" s="35"/>
      <c r="AX69" s="1"/>
      <c r="AY69" s="1"/>
      <c r="AZ69"/>
      <c r="BA69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1"/>
      <c r="BR69"/>
      <c r="BS69" s="1"/>
      <c r="BT69" s="1"/>
      <c r="BU69" s="35"/>
      <c r="BV69" s="1"/>
      <c r="BW69" s="1"/>
      <c r="BX69" s="1"/>
      <c r="BY69" s="35"/>
      <c r="BZ69" s="35"/>
      <c r="CA69" s="35"/>
      <c r="CB69" s="35"/>
      <c r="CC69" s="35"/>
      <c r="CD69" s="35"/>
      <c r="CE69" s="35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s="3" customFormat="1" ht="45" customHeight="1" x14ac:dyDescent="0.2">
      <c r="A70" s="253" t="s">
        <v>298</v>
      </c>
      <c r="B70"/>
      <c r="C70" s="133">
        <v>0.25</v>
      </c>
      <c r="D70" s="152">
        <f t="shared" ref="D70" si="48">IF($E$3="VL",Y70,IF($E$3="L",AA70,IF($E$3="M",AC70,IF($E$3="S",AE70,0))))</f>
        <v>2</v>
      </c>
      <c r="E70" s="152">
        <f>D70</f>
        <v>2</v>
      </c>
      <c r="F70" s="133"/>
      <c r="G70" s="140">
        <v>512</v>
      </c>
      <c r="H70" s="287">
        <f t="shared" ref="H70" si="49">IF(D70&lt;&gt;0,Q70*R70/D70,0)</f>
        <v>8.5333333333333332</v>
      </c>
      <c r="I70" s="287">
        <f t="shared" ref="I70" si="50">Q70*R70</f>
        <v>17.066666666666666</v>
      </c>
      <c r="J70" s="133">
        <v>4</v>
      </c>
      <c r="K70" s="260">
        <f>C70*J70/60</f>
        <v>1.6666666666666666E-2</v>
      </c>
      <c r="L70" s="133">
        <f t="shared" ref="L70" si="51">G70</f>
        <v>512</v>
      </c>
      <c r="M70" s="133">
        <f t="shared" ref="M70" si="52">G70*D70</f>
        <v>1024</v>
      </c>
      <c r="N70" s="141">
        <f>G70*D70*K70</f>
        <v>17.066666666666666</v>
      </c>
      <c r="O70" s="142">
        <f t="shared" ref="O70" si="53">K70*G70/R70</f>
        <v>6.0952380952380958</v>
      </c>
      <c r="P70" s="141">
        <f t="shared" ref="P70" si="54">O70*D70</f>
        <v>12.190476190476192</v>
      </c>
      <c r="Q70" s="180">
        <f>IF(D70&lt;&gt;0,IF((P70/D70)&gt;'Spectrum Efficiencies'!$J$14,('Spectrum Efficiencies'!$J$14*D70),'Background Traffic'!P70),0)</f>
        <v>12.190476190476192</v>
      </c>
      <c r="R70" s="255">
        <f>'Spectrum Efficiencies'!$J$6</f>
        <v>1.4</v>
      </c>
      <c r="S70" s="140"/>
      <c r="T70" s="2"/>
      <c r="U70" s="4" t="s">
        <v>288</v>
      </c>
      <c r="V70" s="4"/>
      <c r="W70" s="4"/>
      <c r="X70" s="398" t="s">
        <v>298</v>
      </c>
      <c r="Y70" s="326">
        <v>8</v>
      </c>
      <c r="Z70" s="336"/>
      <c r="AA70" s="327">
        <v>2</v>
      </c>
      <c r="AB70" s="338"/>
      <c r="AC70" s="329">
        <v>1</v>
      </c>
      <c r="AD70" s="340"/>
      <c r="AE70" s="333">
        <v>0</v>
      </c>
      <c r="AF70" s="342"/>
      <c r="AK70" s="1"/>
      <c r="AL70" s="35"/>
      <c r="AM70" s="35"/>
      <c r="AN70" s="35"/>
      <c r="AO70" s="1"/>
      <c r="AP70" s="1"/>
      <c r="AQ70" s="1"/>
      <c r="AR70" s="1"/>
      <c r="AS70" s="1"/>
      <c r="AT70" s="1"/>
      <c r="AU70" s="35"/>
      <c r="AV70" s="35"/>
      <c r="AW70" s="35"/>
      <c r="AX70" s="1"/>
      <c r="AY70" s="1"/>
      <c r="AZ70"/>
      <c r="BA70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1"/>
      <c r="BR70"/>
      <c r="BS70" s="1"/>
      <c r="BT70" s="1"/>
      <c r="BU70" s="35"/>
      <c r="BV70" s="1"/>
      <c r="BW70" s="1"/>
      <c r="BX70" s="1"/>
      <c r="BY70" s="35"/>
      <c r="BZ70" s="35"/>
      <c r="CA70" s="35"/>
      <c r="CB70" s="35"/>
      <c r="CC70" s="35"/>
      <c r="CD70" s="35"/>
      <c r="CE70" s="35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s="3" customFormat="1" ht="22.5" customHeight="1" thickBot="1" x14ac:dyDescent="0.25">
      <c r="A71" s="1"/>
      <c r="B71"/>
      <c r="C71" s="119"/>
      <c r="D71" s="119"/>
      <c r="E71" s="119"/>
      <c r="F71" s="119"/>
      <c r="G71" s="2"/>
      <c r="H71" s="119"/>
      <c r="I71" s="119"/>
      <c r="J71" s="119"/>
      <c r="K71" s="119"/>
      <c r="L71" s="119"/>
      <c r="M71" s="2"/>
      <c r="N71" s="2"/>
      <c r="O71" s="2"/>
      <c r="P71" s="2"/>
      <c r="Q71" s="2"/>
      <c r="R71" s="2"/>
      <c r="S71" s="2"/>
      <c r="T71" s="2"/>
      <c r="U71" s="4"/>
      <c r="V71" s="4"/>
      <c r="W71" s="4"/>
      <c r="X71" s="1"/>
      <c r="Y71" s="326"/>
      <c r="Z71" s="336"/>
      <c r="AA71" s="329"/>
      <c r="AB71" s="336"/>
      <c r="AC71" s="329"/>
      <c r="AD71" s="340"/>
      <c r="AE71" s="333"/>
      <c r="AF71" s="342"/>
      <c r="AK71" s="1"/>
      <c r="AL71" s="35"/>
      <c r="AM71" s="35"/>
      <c r="AN71" s="35"/>
      <c r="AO71" s="1"/>
      <c r="AP71" s="1"/>
      <c r="AQ71" s="1"/>
      <c r="AR71" s="1"/>
      <c r="AS71" s="1"/>
      <c r="AT71" s="1"/>
      <c r="AU71" s="35"/>
      <c r="AV71" s="35"/>
      <c r="AW71" s="35"/>
      <c r="AX71" s="1"/>
      <c r="AY71" s="1"/>
      <c r="AZ71"/>
      <c r="BA71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1"/>
      <c r="BR71"/>
      <c r="BS71" s="1"/>
      <c r="BT71" s="1"/>
      <c r="BU71" s="35"/>
      <c r="BV71" s="1"/>
      <c r="BW71" s="1"/>
      <c r="BX71" s="1"/>
      <c r="BY71" s="35"/>
      <c r="BZ71" s="35"/>
      <c r="CA71" s="35"/>
      <c r="CB71" s="35"/>
      <c r="CC71" s="35"/>
      <c r="CD71" s="35"/>
      <c r="CE71" s="35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s="3" customFormat="1" ht="26.25" customHeight="1" thickTop="1" thickBot="1" x14ac:dyDescent="0.25">
      <c r="A72" s="151" t="s">
        <v>236</v>
      </c>
      <c r="B72" s="150"/>
      <c r="C72" s="147"/>
      <c r="D72" s="147"/>
      <c r="E72" s="147"/>
      <c r="F72" s="147"/>
      <c r="G72" s="148"/>
      <c r="H72" s="150"/>
      <c r="I72" s="157">
        <f>SUM(I60:I70)</f>
        <v>584.06666666666683</v>
      </c>
      <c r="J72" s="154"/>
      <c r="K72" s="154"/>
      <c r="L72" s="154"/>
      <c r="M72" s="155"/>
      <c r="N72" s="155"/>
      <c r="O72" s="155"/>
      <c r="P72" s="155"/>
      <c r="Q72" s="157">
        <f>SUM(Q60:Q70)</f>
        <v>417.1904761904762</v>
      </c>
      <c r="R72" s="155"/>
      <c r="S72" s="252"/>
      <c r="T72" s="2"/>
      <c r="U72" s="4"/>
      <c r="V72" s="4"/>
      <c r="W72" s="4"/>
      <c r="X72"/>
      <c r="Y72" s="354"/>
      <c r="Z72" s="355"/>
      <c r="AA72" s="400"/>
      <c r="AB72" s="355"/>
      <c r="AC72" s="400"/>
      <c r="AD72" s="356"/>
      <c r="AE72" s="401"/>
      <c r="AF72" s="402"/>
      <c r="AK72" s="1"/>
      <c r="AL72" s="35"/>
      <c r="AM72" s="35"/>
      <c r="AN72" s="35"/>
      <c r="AO72" s="1"/>
      <c r="AP72" s="1"/>
      <c r="AQ72" s="1"/>
      <c r="AR72" s="1"/>
      <c r="AS72" s="1"/>
      <c r="AT72" s="1"/>
      <c r="AU72" s="35"/>
      <c r="AV72" s="35"/>
      <c r="AW72" s="35"/>
      <c r="AX72" s="1"/>
      <c r="AY72" s="1"/>
      <c r="AZ72"/>
      <c r="BA72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1"/>
      <c r="BR72"/>
      <c r="BS72" s="1"/>
      <c r="BT72" s="1"/>
      <c r="BU72" s="35"/>
      <c r="BV72" s="1"/>
      <c r="BW72" s="1"/>
      <c r="BX72" s="1"/>
      <c r="BY72" s="35"/>
      <c r="BZ72" s="35"/>
      <c r="CA72" s="35"/>
      <c r="CB72" s="35"/>
      <c r="CC72" s="35"/>
      <c r="CD72" s="35"/>
      <c r="CE72" s="35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s="3" customFormat="1" ht="13.5" thickTop="1" x14ac:dyDescent="0.2">
      <c r="A73" s="1"/>
      <c r="B73"/>
      <c r="C73" s="119"/>
      <c r="D73" s="119"/>
      <c r="E73" s="119"/>
      <c r="F73" s="119"/>
      <c r="G73" s="2"/>
      <c r="H73" s="119"/>
      <c r="I73" s="119"/>
      <c r="J73" s="119"/>
      <c r="K73" s="119"/>
      <c r="L73" s="119"/>
      <c r="M73" s="2"/>
      <c r="N73" s="2"/>
      <c r="O73" s="2"/>
      <c r="P73" s="2"/>
      <c r="Q73" s="2"/>
      <c r="R73" s="2"/>
      <c r="S73" s="2"/>
      <c r="T73" s="2"/>
      <c r="U73" s="4"/>
      <c r="V73" s="4"/>
      <c r="W73" s="4"/>
      <c r="X73" s="4"/>
      <c r="Y73" s="86" t="s">
        <v>303</v>
      </c>
      <c r="Z73" s="1"/>
      <c r="AA73" s="1"/>
      <c r="AB73" s="1"/>
      <c r="AC73" s="1"/>
      <c r="AE73" s="2"/>
      <c r="AF73" s="2"/>
      <c r="AK73" s="1"/>
      <c r="AL73" s="35"/>
      <c r="AM73" s="35"/>
      <c r="AN73" s="35"/>
      <c r="AO73" s="1"/>
      <c r="AP73" s="1"/>
      <c r="AQ73" s="1"/>
      <c r="AR73" s="1"/>
      <c r="AS73" s="1"/>
      <c r="AT73" s="1"/>
      <c r="AU73" s="35"/>
      <c r="AV73" s="35"/>
      <c r="AW73" s="35"/>
      <c r="AX73" s="1"/>
      <c r="AY73" s="1"/>
      <c r="AZ73"/>
      <c r="BA73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1"/>
      <c r="BR73"/>
      <c r="BS73" s="1"/>
      <c r="BT73" s="1"/>
      <c r="BU73" s="35"/>
      <c r="BV73" s="1"/>
      <c r="BW73" s="1"/>
      <c r="BX73" s="1"/>
      <c r="BY73" s="35"/>
      <c r="BZ73" s="35"/>
      <c r="CA73" s="35"/>
      <c r="CB73" s="35"/>
      <c r="CC73" s="35"/>
      <c r="CD73" s="35"/>
      <c r="CE73" s="35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s="3" customFormat="1" x14ac:dyDescent="0.2">
      <c r="A74" s="1"/>
      <c r="B74"/>
      <c r="C74" s="119"/>
      <c r="D74" s="119"/>
      <c r="E74" s="119"/>
      <c r="F74" s="119"/>
      <c r="G74" s="2"/>
      <c r="H74" s="119"/>
      <c r="I74" s="119"/>
      <c r="J74" s="119"/>
      <c r="K74" s="119"/>
      <c r="L74" s="119"/>
      <c r="M74" s="2"/>
      <c r="N74" s="2"/>
      <c r="O74" s="2"/>
      <c r="P74" s="2"/>
      <c r="Q74" s="2"/>
      <c r="R74" s="2"/>
      <c r="S74" s="2"/>
      <c r="T74" s="2"/>
      <c r="U74" s="4"/>
      <c r="V74" s="4"/>
      <c r="W74" s="4"/>
      <c r="X74" s="4"/>
      <c r="Z74" s="1"/>
      <c r="AA74" s="1"/>
      <c r="AB74" s="1"/>
      <c r="AC74" s="1"/>
      <c r="AE74" s="2"/>
      <c r="AF74" s="2"/>
      <c r="AK74" s="1"/>
      <c r="AL74" s="35"/>
      <c r="AM74" s="35"/>
      <c r="AN74" s="35"/>
      <c r="AO74" s="1"/>
      <c r="AP74" s="1"/>
      <c r="AQ74" s="1"/>
      <c r="AR74" s="1"/>
      <c r="AS74" s="1"/>
      <c r="AT74" s="1"/>
      <c r="AU74" s="35"/>
      <c r="AV74" s="35"/>
      <c r="AW74" s="35"/>
      <c r="AX74" s="1"/>
      <c r="AY74" s="1"/>
      <c r="AZ74"/>
      <c r="BA74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1"/>
      <c r="BR74"/>
      <c r="BS74" s="1"/>
      <c r="BT74" s="1"/>
      <c r="BU74" s="35"/>
      <c r="BV74" s="1"/>
      <c r="BW74" s="1"/>
      <c r="BX74" s="1"/>
      <c r="BY74" s="35"/>
      <c r="BZ74" s="35"/>
      <c r="CA74" s="35"/>
      <c r="CB74" s="35"/>
      <c r="CC74" s="35"/>
      <c r="CD74" s="35"/>
      <c r="CE74" s="35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s="3" customFormat="1" x14ac:dyDescent="0.2">
      <c r="A75" s="1"/>
      <c r="B75"/>
      <c r="C75" s="119"/>
      <c r="D75" s="119"/>
      <c r="E75" s="119"/>
      <c r="F75" s="119"/>
      <c r="G75" s="2"/>
      <c r="H75" s="119"/>
      <c r="I75" s="119"/>
      <c r="J75" s="119"/>
      <c r="K75" s="119"/>
      <c r="L75" s="119"/>
      <c r="M75" s="2"/>
      <c r="N75" s="2"/>
      <c r="O75" s="2"/>
      <c r="P75" s="2"/>
      <c r="Q75" s="2"/>
      <c r="R75" s="2"/>
      <c r="S75" s="2"/>
      <c r="T75" s="2"/>
      <c r="U75" s="4"/>
      <c r="V75" s="4"/>
      <c r="W75" s="4"/>
      <c r="X75" s="4"/>
      <c r="Z75" s="1"/>
      <c r="AA75" s="1"/>
      <c r="AB75" s="1"/>
      <c r="AC75" s="1"/>
      <c r="AE75" s="2"/>
      <c r="AF75" s="2"/>
      <c r="AK75" s="1"/>
      <c r="AL75" s="35"/>
      <c r="AM75" s="35"/>
      <c r="AN75" s="35"/>
      <c r="AO75" s="1"/>
      <c r="AP75" s="1"/>
      <c r="AQ75" s="1"/>
      <c r="AR75" s="1"/>
      <c r="AS75" s="1"/>
      <c r="AT75" s="1"/>
      <c r="AU75" s="35"/>
      <c r="AV75" s="35"/>
      <c r="AW75" s="35"/>
      <c r="AX75" s="1"/>
      <c r="AY75" s="1"/>
      <c r="AZ75"/>
      <c r="BA7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1"/>
      <c r="BR75"/>
      <c r="BS75" s="1"/>
      <c r="BT75" s="1"/>
      <c r="BU75" s="35"/>
      <c r="BV75" s="1"/>
      <c r="BW75" s="1"/>
      <c r="BX75" s="1"/>
      <c r="BY75" s="35"/>
      <c r="BZ75" s="35"/>
      <c r="CA75" s="35"/>
      <c r="CB75" s="35"/>
      <c r="CC75" s="35"/>
      <c r="CD75" s="35"/>
      <c r="CE75" s="35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s="2" customFormat="1" x14ac:dyDescent="0.2">
      <c r="A76" s="1"/>
      <c r="B76"/>
      <c r="C76" s="119"/>
      <c r="D76" s="119"/>
      <c r="E76" s="119"/>
      <c r="F76" s="119"/>
      <c r="H76" s="119"/>
      <c r="I76" s="119"/>
      <c r="J76" s="119"/>
      <c r="K76" s="119"/>
      <c r="L76" s="119"/>
      <c r="U76" s="4"/>
      <c r="V76" s="4"/>
      <c r="W76" s="4"/>
      <c r="X76" s="4"/>
      <c r="Y76" s="3"/>
      <c r="Z76" s="1"/>
      <c r="AA76" s="1"/>
      <c r="AB76" s="1"/>
      <c r="AC76" s="1"/>
      <c r="AD76" s="3"/>
      <c r="AG76" s="3"/>
      <c r="AH76" s="3"/>
      <c r="AI76" s="3"/>
      <c r="AJ76" s="3"/>
      <c r="AK76" s="1"/>
      <c r="AL76" s="35"/>
      <c r="AM76" s="35"/>
      <c r="AN76" s="35"/>
      <c r="AO76" s="1"/>
      <c r="AP76" s="1"/>
      <c r="AQ76" s="1"/>
      <c r="AR76" s="1"/>
      <c r="AS76" s="1"/>
      <c r="AT76" s="1"/>
      <c r="AU76" s="35"/>
      <c r="AV76" s="35"/>
      <c r="AW76" s="35"/>
      <c r="AX76" s="1"/>
      <c r="AY76" s="1"/>
      <c r="AZ76"/>
      <c r="BA76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1"/>
      <c r="BR76"/>
      <c r="BS76" s="1"/>
      <c r="BT76" s="1"/>
      <c r="BU76" s="35"/>
      <c r="BV76" s="1"/>
      <c r="BW76" s="1"/>
      <c r="BX76" s="1"/>
      <c r="BY76" s="35"/>
      <c r="BZ76" s="35"/>
      <c r="CA76" s="35"/>
      <c r="CB76" s="35"/>
      <c r="CC76" s="35"/>
      <c r="CD76" s="35"/>
      <c r="CE76" s="35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s="2" customFormat="1" x14ac:dyDescent="0.2">
      <c r="A77" s="1"/>
      <c r="B77"/>
      <c r="C77" s="119"/>
      <c r="D77" s="119"/>
      <c r="E77" s="119"/>
      <c r="F77" s="119"/>
      <c r="H77" s="119"/>
      <c r="I77" s="119"/>
      <c r="J77" s="119"/>
      <c r="K77" s="119"/>
      <c r="L77" s="119"/>
      <c r="U77" s="4"/>
      <c r="V77" s="4"/>
      <c r="W77" s="4"/>
      <c r="X77" s="4"/>
      <c r="Y77" s="3"/>
      <c r="Z77" s="1"/>
      <c r="AA77" s="1"/>
      <c r="AB77" s="1"/>
      <c r="AC77" s="1"/>
      <c r="AD77" s="3"/>
      <c r="AG77" s="3"/>
      <c r="AH77" s="3"/>
      <c r="AI77" s="3"/>
      <c r="AJ77" s="3"/>
      <c r="AK77" s="1"/>
      <c r="AL77" s="35"/>
      <c r="AM77" s="35"/>
      <c r="AN77" s="35"/>
      <c r="AO77" s="1"/>
      <c r="AP77" s="1"/>
      <c r="AQ77" s="1"/>
      <c r="AR77" s="1"/>
      <c r="AS77" s="1"/>
      <c r="AT77" s="1"/>
      <c r="AU77" s="35"/>
      <c r="AV77" s="35"/>
      <c r="AW77" s="35"/>
      <c r="AX77" s="1"/>
      <c r="AY77" s="1"/>
      <c r="AZ77"/>
      <c r="BA77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1"/>
      <c r="BR77"/>
      <c r="BS77" s="1"/>
      <c r="BT77" s="1"/>
      <c r="BU77" s="35"/>
      <c r="BV77" s="1"/>
      <c r="BW77" s="1"/>
      <c r="BX77" s="1"/>
      <c r="BY77" s="35"/>
      <c r="BZ77" s="35"/>
      <c r="CA77" s="35"/>
      <c r="CB77" s="35"/>
      <c r="CC77" s="35"/>
      <c r="CD77" s="35"/>
      <c r="CE77" s="35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s="2" customFormat="1" x14ac:dyDescent="0.2">
      <c r="A78" s="1"/>
      <c r="B78"/>
      <c r="C78" s="119"/>
      <c r="D78" s="119"/>
      <c r="E78" s="119"/>
      <c r="F78" s="119"/>
      <c r="H78" s="119"/>
      <c r="I78" s="119"/>
      <c r="J78" s="119"/>
      <c r="K78" s="119"/>
      <c r="L78" s="119"/>
      <c r="U78" s="4"/>
      <c r="V78" s="4"/>
      <c r="W78" s="4"/>
      <c r="X78" s="4"/>
      <c r="Y78" s="3"/>
      <c r="Z78" s="1"/>
      <c r="AA78" s="1"/>
      <c r="AB78" s="1"/>
      <c r="AC78" s="1"/>
      <c r="AD78" s="3"/>
      <c r="AG78" s="3"/>
      <c r="AH78" s="3"/>
      <c r="AI78" s="3"/>
      <c r="AJ78" s="3"/>
      <c r="AK78" s="1"/>
      <c r="AL78" s="35"/>
      <c r="AM78" s="35"/>
      <c r="AN78" s="35"/>
      <c r="AO78" s="1"/>
      <c r="AP78" s="1"/>
      <c r="AQ78" s="1"/>
      <c r="AR78" s="1"/>
      <c r="AS78" s="1"/>
      <c r="AT78" s="1"/>
      <c r="AU78" s="35"/>
      <c r="AV78" s="35"/>
      <c r="AW78" s="35"/>
      <c r="AX78" s="1"/>
      <c r="AY78" s="1"/>
      <c r="AZ78"/>
      <c r="BA78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1"/>
      <c r="BR78"/>
      <c r="BS78" s="1"/>
      <c r="BT78" s="1"/>
      <c r="BU78" s="35"/>
      <c r="BV78" s="1"/>
      <c r="BW78" s="1"/>
      <c r="BX78" s="1"/>
      <c r="BY78" s="35"/>
      <c r="BZ78" s="35"/>
      <c r="CA78" s="35"/>
      <c r="CB78" s="35"/>
      <c r="CC78" s="35"/>
      <c r="CD78" s="35"/>
      <c r="CE78" s="35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s="2" customFormat="1" x14ac:dyDescent="0.2">
      <c r="A79" s="1"/>
      <c r="B79"/>
      <c r="C79" s="119"/>
      <c r="D79" s="119"/>
      <c r="E79" s="119"/>
      <c r="F79" s="119"/>
      <c r="H79" s="119"/>
      <c r="I79" s="119"/>
      <c r="J79" s="119"/>
      <c r="K79" s="119"/>
      <c r="L79" s="119"/>
      <c r="U79" s="4"/>
      <c r="V79" s="4"/>
      <c r="W79" s="4"/>
      <c r="X79" s="4"/>
      <c r="Y79" s="3"/>
      <c r="Z79" s="1"/>
      <c r="AA79" s="1"/>
      <c r="AB79" s="1"/>
      <c r="AC79" s="1"/>
      <c r="AD79" s="3"/>
      <c r="AG79" s="3"/>
      <c r="AH79" s="3"/>
      <c r="AI79" s="3"/>
      <c r="AJ79" s="3"/>
      <c r="AK79" s="1"/>
      <c r="AL79" s="35"/>
      <c r="AM79" s="35"/>
      <c r="AN79" s="35"/>
      <c r="AO79" s="1"/>
      <c r="AP79" s="1"/>
      <c r="AQ79" s="1"/>
      <c r="AR79" s="1"/>
      <c r="AS79" s="1"/>
      <c r="AT79" s="1"/>
      <c r="AU79" s="35"/>
      <c r="AV79" s="35"/>
      <c r="AW79" s="35"/>
      <c r="AX79" s="1"/>
      <c r="AY79" s="1"/>
      <c r="AZ79"/>
      <c r="BA79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1"/>
      <c r="BR79"/>
      <c r="BS79" s="1"/>
      <c r="BT79" s="1"/>
      <c r="BU79" s="35"/>
      <c r="BV79" s="1"/>
      <c r="BW79" s="1"/>
      <c r="BX79" s="1"/>
      <c r="BY79" s="35"/>
      <c r="BZ79" s="35"/>
      <c r="CA79" s="35"/>
      <c r="CB79" s="35"/>
      <c r="CC79" s="35"/>
      <c r="CD79" s="35"/>
      <c r="CE79" s="35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s="2" customFormat="1" x14ac:dyDescent="0.2">
      <c r="A80" s="1"/>
      <c r="B80"/>
      <c r="C80" s="119"/>
      <c r="D80" s="119"/>
      <c r="E80" s="119"/>
      <c r="F80" s="119"/>
      <c r="H80" s="119"/>
      <c r="I80" s="119"/>
      <c r="J80" s="119"/>
      <c r="K80" s="119"/>
      <c r="L80" s="119"/>
      <c r="U80" s="4"/>
      <c r="V80" s="4"/>
      <c r="W80" s="4"/>
      <c r="X80" s="4"/>
      <c r="Y80" s="3"/>
      <c r="Z80" s="1"/>
      <c r="AA80" s="1"/>
      <c r="AB80" s="1"/>
      <c r="AC80" s="1"/>
      <c r="AD80" s="3"/>
      <c r="AG80" s="3"/>
      <c r="AH80" s="3"/>
      <c r="AI80" s="3"/>
      <c r="AJ80" s="3"/>
      <c r="AK80" s="1"/>
      <c r="AL80" s="35"/>
      <c r="AM80" s="35"/>
      <c r="AN80" s="35"/>
      <c r="AO80" s="1"/>
      <c r="AP80" s="1"/>
      <c r="AQ80" s="1"/>
      <c r="AR80" s="1"/>
      <c r="AS80" s="1"/>
      <c r="AT80" s="1"/>
      <c r="AU80" s="35"/>
      <c r="AV80" s="35"/>
      <c r="AW80" s="35"/>
      <c r="AX80" s="1"/>
      <c r="AY80" s="1"/>
      <c r="AZ80"/>
      <c r="BA80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1"/>
      <c r="BR80"/>
      <c r="BS80" s="1"/>
      <c r="BT80" s="1"/>
      <c r="BU80" s="35"/>
      <c r="BV80" s="1"/>
      <c r="BW80" s="1"/>
      <c r="BX80" s="1"/>
      <c r="BY80" s="35"/>
      <c r="BZ80" s="35"/>
      <c r="CA80" s="35"/>
      <c r="CB80" s="35"/>
      <c r="CC80" s="35"/>
      <c r="CD80" s="35"/>
      <c r="CE80" s="35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s="2" customFormat="1" x14ac:dyDescent="0.2">
      <c r="A81" s="1"/>
      <c r="B81"/>
      <c r="C81" s="119"/>
      <c r="D81" s="119"/>
      <c r="E81" s="119"/>
      <c r="F81" s="119"/>
      <c r="H81" s="119"/>
      <c r="I81" s="119"/>
      <c r="J81" s="119"/>
      <c r="K81" s="119"/>
      <c r="L81" s="119"/>
      <c r="U81" s="4"/>
      <c r="V81" s="4"/>
      <c r="W81" s="4"/>
      <c r="X81" s="4"/>
      <c r="Y81" s="3"/>
      <c r="Z81" s="1"/>
      <c r="AA81" s="1"/>
      <c r="AB81" s="1"/>
      <c r="AC81" s="1"/>
      <c r="AD81" s="3"/>
      <c r="AG81" s="3"/>
      <c r="AH81" s="3"/>
      <c r="AI81" s="3"/>
      <c r="AJ81" s="3"/>
      <c r="AK81" s="1"/>
      <c r="AL81" s="35"/>
      <c r="AM81" s="35"/>
      <c r="AN81" s="35"/>
      <c r="AO81" s="1"/>
      <c r="AP81" s="1"/>
      <c r="AQ81" s="1"/>
      <c r="AR81" s="1"/>
      <c r="AS81" s="1"/>
      <c r="AT81" s="1"/>
      <c r="AU81" s="35"/>
      <c r="AV81" s="35"/>
      <c r="AW81" s="35"/>
      <c r="AX81" s="1"/>
      <c r="AY81" s="1"/>
      <c r="AZ81"/>
      <c r="BA81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1"/>
      <c r="BR81"/>
      <c r="BS81" s="1"/>
      <c r="BT81" s="1"/>
      <c r="BU81" s="35"/>
      <c r="BV81" s="1"/>
      <c r="BW81" s="1"/>
      <c r="BX81" s="1"/>
      <c r="BY81" s="35"/>
      <c r="BZ81" s="35"/>
      <c r="CA81" s="35"/>
      <c r="CB81" s="35"/>
      <c r="CC81" s="35"/>
      <c r="CD81" s="35"/>
      <c r="CE81" s="35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s="2" customFormat="1" x14ac:dyDescent="0.2">
      <c r="A82" s="1"/>
      <c r="B82"/>
      <c r="C82" s="119"/>
      <c r="D82" s="119"/>
      <c r="E82" s="119"/>
      <c r="F82" s="119"/>
      <c r="H82" s="119"/>
      <c r="I82" s="119"/>
      <c r="J82" s="119"/>
      <c r="K82" s="119"/>
      <c r="L82" s="119"/>
      <c r="U82" s="4"/>
      <c r="V82" s="4"/>
      <c r="W82" s="4"/>
      <c r="X82" s="4"/>
      <c r="Y82" s="3"/>
      <c r="Z82" s="1"/>
      <c r="AA82" s="1"/>
      <c r="AB82" s="1"/>
      <c r="AC82" s="1"/>
      <c r="AD82" s="3"/>
      <c r="AG82" s="3"/>
      <c r="AH82" s="3"/>
      <c r="AI82" s="3"/>
      <c r="AJ82" s="3"/>
      <c r="AK82" s="1"/>
      <c r="AL82" s="35"/>
      <c r="AM82" s="35"/>
      <c r="AN82" s="35"/>
      <c r="AO82" s="1"/>
      <c r="AP82" s="1"/>
      <c r="AQ82" s="1"/>
      <c r="AR82" s="1"/>
      <c r="AS82" s="1"/>
      <c r="AT82" s="1"/>
      <c r="AU82" s="35"/>
      <c r="AV82" s="35"/>
      <c r="AW82" s="35"/>
      <c r="AX82" s="1"/>
      <c r="AY82" s="1"/>
      <c r="AZ82"/>
      <c r="BA82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1"/>
      <c r="BR82"/>
      <c r="BS82" s="1"/>
      <c r="BT82" s="1"/>
      <c r="BU82" s="35"/>
      <c r="BV82" s="1"/>
      <c r="BW82" s="1"/>
      <c r="BX82" s="1"/>
      <c r="BY82" s="35"/>
      <c r="BZ82" s="35"/>
      <c r="CA82" s="35"/>
      <c r="CB82" s="35"/>
      <c r="CC82" s="35"/>
      <c r="CD82" s="35"/>
      <c r="CE82" s="35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s="2" customFormat="1" x14ac:dyDescent="0.2">
      <c r="A83" s="1"/>
      <c r="B83"/>
      <c r="C83" s="119"/>
      <c r="D83" s="119"/>
      <c r="E83" s="119"/>
      <c r="F83" s="119"/>
      <c r="H83" s="119"/>
      <c r="I83" s="119"/>
      <c r="J83" s="119"/>
      <c r="K83" s="119"/>
      <c r="L83" s="119"/>
      <c r="U83" s="4"/>
      <c r="V83" s="4"/>
      <c r="W83" s="4"/>
      <c r="X83" s="4"/>
      <c r="Y83" s="3"/>
      <c r="Z83" s="1"/>
      <c r="AA83" s="1"/>
      <c r="AB83" s="1"/>
      <c r="AC83" s="1"/>
      <c r="AD83" s="3"/>
      <c r="AG83" s="3"/>
      <c r="AH83" s="3"/>
      <c r="AI83" s="3"/>
      <c r="AJ83" s="3"/>
      <c r="AK83" s="1"/>
      <c r="AL83" s="35"/>
      <c r="AM83" s="35"/>
      <c r="AN83" s="35"/>
      <c r="AO83" s="1"/>
      <c r="AP83" s="1"/>
      <c r="AQ83" s="1"/>
      <c r="AR83" s="1"/>
      <c r="AS83" s="1"/>
      <c r="AT83" s="1"/>
      <c r="AU83" s="35"/>
      <c r="AV83" s="35"/>
      <c r="AW83" s="35"/>
      <c r="AX83" s="1"/>
      <c r="AY83" s="1"/>
      <c r="AZ83"/>
      <c r="BA83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1"/>
      <c r="BR83"/>
      <c r="BS83" s="1"/>
      <c r="BT83" s="1"/>
      <c r="BU83" s="35"/>
      <c r="BV83" s="1"/>
      <c r="BW83" s="1"/>
      <c r="BX83" s="1"/>
      <c r="BY83" s="35"/>
      <c r="BZ83" s="35"/>
      <c r="CA83" s="35"/>
      <c r="CB83" s="35"/>
      <c r="CC83" s="35"/>
      <c r="CD83" s="35"/>
      <c r="CE83" s="35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s="2" customFormat="1" x14ac:dyDescent="0.2">
      <c r="A84" s="1"/>
      <c r="B84"/>
      <c r="C84" s="119"/>
      <c r="D84" s="119"/>
      <c r="E84" s="119"/>
      <c r="F84" s="119"/>
      <c r="H84" s="119"/>
      <c r="I84" s="119"/>
      <c r="J84" s="119"/>
      <c r="K84" s="119"/>
      <c r="L84" s="119"/>
      <c r="U84" s="4"/>
      <c r="V84" s="4"/>
      <c r="W84" s="4"/>
      <c r="X84" s="4"/>
      <c r="Y84" s="3"/>
      <c r="Z84" s="1"/>
      <c r="AA84" s="1"/>
      <c r="AB84" s="1"/>
      <c r="AC84" s="1"/>
      <c r="AD84" s="3"/>
      <c r="AG84" s="3"/>
      <c r="AH84" s="3"/>
      <c r="AI84" s="3"/>
      <c r="AJ84" s="3"/>
      <c r="AK84" s="1"/>
      <c r="AL84" s="35"/>
      <c r="AM84" s="35"/>
      <c r="AN84" s="35"/>
      <c r="AO84" s="1"/>
      <c r="AP84" s="1"/>
      <c r="AQ84" s="1"/>
      <c r="AR84" s="1"/>
      <c r="AS84" s="1"/>
      <c r="AT84" s="1"/>
      <c r="AU84" s="35"/>
      <c r="AV84" s="35"/>
      <c r="AW84" s="35"/>
      <c r="AX84" s="1"/>
      <c r="AY84" s="1"/>
      <c r="AZ84"/>
      <c r="BA84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1"/>
      <c r="BR84"/>
      <c r="BS84" s="1"/>
      <c r="BT84" s="1"/>
      <c r="BU84" s="35"/>
      <c r="BV84" s="1"/>
      <c r="BW84" s="1"/>
      <c r="BX84" s="1"/>
      <c r="BY84" s="35"/>
      <c r="BZ84" s="35"/>
      <c r="CA84" s="35"/>
      <c r="CB84" s="35"/>
      <c r="CC84" s="35"/>
      <c r="CD84" s="35"/>
      <c r="CE84" s="35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s="2" customFormat="1" x14ac:dyDescent="0.2">
      <c r="A85" s="1"/>
      <c r="B85"/>
      <c r="C85" s="119"/>
      <c r="D85" s="119"/>
      <c r="E85" s="119"/>
      <c r="F85" s="119"/>
      <c r="H85" s="119"/>
      <c r="I85" s="119"/>
      <c r="J85" s="119"/>
      <c r="K85" s="119"/>
      <c r="L85" s="119"/>
      <c r="U85" s="4"/>
      <c r="V85" s="4"/>
      <c r="W85" s="4"/>
      <c r="X85" s="4"/>
      <c r="Y85" s="3"/>
      <c r="Z85" s="1"/>
      <c r="AA85" s="1"/>
      <c r="AB85" s="1"/>
      <c r="AC85" s="1"/>
      <c r="AD85" s="3"/>
      <c r="AG85" s="3"/>
      <c r="AH85" s="3"/>
      <c r="AI85" s="3"/>
      <c r="AJ85" s="3"/>
      <c r="AK85" s="1"/>
      <c r="AL85" s="35"/>
      <c r="AM85" s="35"/>
      <c r="AN85" s="35"/>
      <c r="AO85" s="1"/>
      <c r="AP85" s="1"/>
      <c r="AQ85" s="1"/>
      <c r="AR85" s="1"/>
      <c r="AS85" s="1"/>
      <c r="AT85" s="1"/>
      <c r="AU85" s="35"/>
      <c r="AV85" s="35"/>
      <c r="AW85" s="35"/>
      <c r="AX85" s="1"/>
      <c r="AY85" s="1"/>
      <c r="AZ85"/>
      <c r="BA8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1"/>
      <c r="BR85"/>
      <c r="BS85" s="1"/>
      <c r="BT85" s="1"/>
      <c r="BU85" s="35"/>
      <c r="BV85" s="1"/>
      <c r="BW85" s="1"/>
      <c r="BX85" s="1"/>
      <c r="BY85" s="35"/>
      <c r="BZ85" s="35"/>
      <c r="CA85" s="35"/>
      <c r="CB85" s="35"/>
      <c r="CC85" s="35"/>
      <c r="CD85" s="35"/>
      <c r="CE85" s="35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s="2" customFormat="1" x14ac:dyDescent="0.2">
      <c r="A86" s="1"/>
      <c r="B86"/>
      <c r="C86" s="119"/>
      <c r="D86" s="119"/>
      <c r="E86" s="119"/>
      <c r="F86" s="119"/>
      <c r="H86" s="119"/>
      <c r="I86" s="119"/>
      <c r="J86" s="119"/>
      <c r="K86" s="119"/>
      <c r="L86" s="119"/>
      <c r="U86" s="4"/>
      <c r="V86" s="4"/>
      <c r="W86" s="4"/>
      <c r="X86" s="4"/>
      <c r="Y86" s="3"/>
      <c r="Z86" s="1"/>
      <c r="AA86" s="1"/>
      <c r="AB86" s="1"/>
      <c r="AC86" s="1"/>
      <c r="AD86" s="3"/>
      <c r="AG86" s="3"/>
      <c r="AH86" s="3"/>
      <c r="AI86" s="3"/>
      <c r="AJ86" s="3"/>
      <c r="AK86" s="1"/>
      <c r="AL86" s="35"/>
      <c r="AM86" s="35"/>
      <c r="AN86" s="35"/>
      <c r="AO86" s="1"/>
      <c r="AP86" s="1"/>
      <c r="AQ86" s="1"/>
      <c r="AR86" s="1"/>
      <c r="AS86" s="1"/>
      <c r="AT86" s="1"/>
      <c r="AU86" s="35"/>
      <c r="AV86" s="35"/>
      <c r="AW86" s="35"/>
      <c r="AX86" s="1"/>
      <c r="AY86" s="1"/>
      <c r="AZ86"/>
      <c r="BA86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1"/>
      <c r="BR86"/>
      <c r="BS86" s="1"/>
      <c r="BT86" s="1"/>
      <c r="BU86" s="35"/>
      <c r="BV86" s="1"/>
      <c r="BW86" s="1"/>
      <c r="BX86" s="1"/>
      <c r="BY86" s="35"/>
      <c r="BZ86" s="35"/>
      <c r="CA86" s="35"/>
      <c r="CB86" s="35"/>
      <c r="CC86" s="35"/>
      <c r="CD86" s="35"/>
      <c r="CE86" s="35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s="2" customFormat="1" x14ac:dyDescent="0.2">
      <c r="A87" s="1"/>
      <c r="B87"/>
      <c r="C87" s="119"/>
      <c r="D87" s="119"/>
      <c r="E87" s="119"/>
      <c r="F87" s="119"/>
      <c r="H87" s="119"/>
      <c r="I87" s="119"/>
      <c r="J87" s="119"/>
      <c r="K87" s="119"/>
      <c r="L87" s="119"/>
      <c r="U87" s="4"/>
      <c r="V87" s="4"/>
      <c r="W87" s="4"/>
      <c r="X87" s="4"/>
      <c r="Y87" s="3"/>
      <c r="Z87" s="1"/>
      <c r="AA87" s="1"/>
      <c r="AB87" s="1"/>
      <c r="AC87" s="1"/>
      <c r="AD87" s="3"/>
      <c r="AG87" s="3"/>
      <c r="AH87" s="3"/>
      <c r="AI87" s="3"/>
      <c r="AJ87" s="3"/>
      <c r="AK87" s="1"/>
      <c r="AL87" s="35"/>
      <c r="AM87" s="35"/>
      <c r="AN87" s="35"/>
      <c r="AO87" s="1"/>
      <c r="AP87" s="1"/>
      <c r="AQ87" s="1"/>
      <c r="AR87" s="1"/>
      <c r="AS87" s="1"/>
      <c r="AT87" s="1"/>
      <c r="AU87" s="35"/>
      <c r="AV87" s="35"/>
      <c r="AW87" s="35"/>
      <c r="AX87" s="1"/>
      <c r="AY87" s="1"/>
      <c r="AZ87"/>
      <c r="BA87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1"/>
      <c r="BR87"/>
      <c r="BS87" s="1"/>
      <c r="BT87" s="1"/>
      <c r="BU87" s="35"/>
      <c r="BV87" s="1"/>
      <c r="BW87" s="1"/>
      <c r="BX87" s="1"/>
      <c r="BY87" s="35"/>
      <c r="BZ87" s="35"/>
      <c r="CA87" s="35"/>
      <c r="CB87" s="35"/>
      <c r="CC87" s="35"/>
      <c r="CD87" s="35"/>
      <c r="CE87" s="35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s="2" customFormat="1" x14ac:dyDescent="0.2">
      <c r="A88" s="1"/>
      <c r="B88"/>
      <c r="C88" s="119"/>
      <c r="D88" s="119"/>
      <c r="E88" s="119"/>
      <c r="F88" s="119"/>
      <c r="H88" s="119"/>
      <c r="I88" s="119"/>
      <c r="J88" s="119"/>
      <c r="K88" s="119"/>
      <c r="L88" s="119"/>
      <c r="U88" s="4"/>
      <c r="V88" s="4"/>
      <c r="W88" s="4"/>
      <c r="X88" s="4"/>
      <c r="Y88" s="3"/>
      <c r="Z88" s="1"/>
      <c r="AA88" s="1"/>
      <c r="AB88" s="1"/>
      <c r="AC88" s="1"/>
      <c r="AD88" s="3"/>
      <c r="AG88" s="3"/>
      <c r="AH88" s="3"/>
      <c r="AI88" s="3"/>
      <c r="AJ88" s="3"/>
      <c r="AK88" s="1"/>
      <c r="AL88" s="35"/>
      <c r="AM88" s="35"/>
      <c r="AN88" s="35"/>
      <c r="AO88" s="1"/>
      <c r="AP88" s="1"/>
      <c r="AQ88" s="1"/>
      <c r="AR88" s="1"/>
      <c r="AS88" s="1"/>
      <c r="AT88" s="1"/>
      <c r="AU88" s="35"/>
      <c r="AV88" s="35"/>
      <c r="AW88" s="35"/>
      <c r="AX88" s="1"/>
      <c r="AY88" s="1"/>
      <c r="AZ88"/>
      <c r="BA88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1"/>
      <c r="BR88"/>
      <c r="BS88" s="1"/>
      <c r="BT88" s="1"/>
      <c r="BU88" s="35"/>
      <c r="BV88" s="1"/>
      <c r="BW88" s="1"/>
      <c r="BX88" s="1"/>
      <c r="BY88" s="35"/>
      <c r="BZ88" s="35"/>
      <c r="CA88" s="35"/>
      <c r="CB88" s="35"/>
      <c r="CC88" s="35"/>
      <c r="CD88" s="35"/>
      <c r="CE88" s="35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s="2" customFormat="1" x14ac:dyDescent="0.2">
      <c r="A89" s="1"/>
      <c r="B89"/>
      <c r="C89" s="119"/>
      <c r="D89" s="119"/>
      <c r="E89" s="119"/>
      <c r="F89" s="119"/>
      <c r="H89" s="119"/>
      <c r="I89" s="119"/>
      <c r="J89" s="119"/>
      <c r="K89" s="119"/>
      <c r="L89" s="119"/>
      <c r="U89" s="4"/>
      <c r="V89" s="4"/>
      <c r="W89" s="4"/>
      <c r="X89" s="4"/>
      <c r="Y89" s="3"/>
      <c r="Z89" s="1"/>
      <c r="AA89" s="1"/>
      <c r="AB89" s="1"/>
      <c r="AC89" s="1"/>
      <c r="AD89" s="3"/>
      <c r="AG89" s="3"/>
      <c r="AH89" s="3"/>
      <c r="AI89" s="3"/>
      <c r="AJ89" s="3"/>
      <c r="AK89" s="1"/>
      <c r="AL89" s="35"/>
      <c r="AM89" s="35"/>
      <c r="AN89" s="35"/>
      <c r="AO89" s="1"/>
      <c r="AP89" s="1"/>
      <c r="AQ89" s="1"/>
      <c r="AR89" s="1"/>
      <c r="AS89" s="1"/>
      <c r="AT89" s="1"/>
      <c r="AU89" s="35"/>
      <c r="AV89" s="35"/>
      <c r="AW89" s="35"/>
      <c r="AX89" s="1"/>
      <c r="AY89" s="1"/>
      <c r="AZ89"/>
      <c r="BA89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1"/>
      <c r="BR89"/>
      <c r="BS89" s="1"/>
      <c r="BT89" s="1"/>
      <c r="BU89" s="35"/>
      <c r="BV89" s="1"/>
      <c r="BW89" s="1"/>
      <c r="BX89" s="1"/>
      <c r="BY89" s="35"/>
      <c r="BZ89" s="35"/>
      <c r="CA89" s="35"/>
      <c r="CB89" s="35"/>
      <c r="CC89" s="35"/>
      <c r="CD89" s="35"/>
      <c r="CE89" s="35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s="2" customFormat="1" x14ac:dyDescent="0.2">
      <c r="A90" s="1"/>
      <c r="B90"/>
      <c r="C90" s="119"/>
      <c r="D90" s="119"/>
      <c r="E90" s="119"/>
      <c r="F90" s="119"/>
      <c r="H90" s="119"/>
      <c r="I90" s="119"/>
      <c r="J90" s="119"/>
      <c r="K90" s="119"/>
      <c r="L90" s="119"/>
      <c r="U90" s="4"/>
      <c r="V90" s="4"/>
      <c r="W90" s="4"/>
      <c r="X90" s="4"/>
      <c r="Y90" s="3"/>
      <c r="Z90" s="1"/>
      <c r="AA90" s="1"/>
      <c r="AB90" s="1"/>
      <c r="AC90" s="1"/>
      <c r="AD90" s="3"/>
      <c r="AG90" s="3"/>
      <c r="AH90" s="3"/>
      <c r="AI90" s="3"/>
      <c r="AJ90" s="3"/>
      <c r="AK90" s="1"/>
      <c r="AL90" s="35"/>
      <c r="AM90" s="35"/>
      <c r="AN90" s="35"/>
      <c r="AO90" s="1"/>
      <c r="AP90" s="1"/>
      <c r="AQ90" s="1"/>
      <c r="AR90" s="1"/>
      <c r="AS90" s="1"/>
      <c r="AT90" s="1"/>
      <c r="AU90" s="35"/>
      <c r="AV90" s="35"/>
      <c r="AW90" s="35"/>
      <c r="AX90" s="1"/>
      <c r="AY90" s="1"/>
      <c r="AZ90"/>
      <c r="BA90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1"/>
      <c r="BR90"/>
      <c r="BS90" s="1"/>
      <c r="BT90" s="1"/>
      <c r="BU90" s="35"/>
      <c r="BV90" s="1"/>
      <c r="BW90" s="1"/>
      <c r="BX90" s="1"/>
      <c r="BY90" s="35"/>
      <c r="BZ90" s="35"/>
      <c r="CA90" s="35"/>
      <c r="CB90" s="35"/>
      <c r="CC90" s="35"/>
      <c r="CD90" s="35"/>
      <c r="CE90" s="35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s="2" customFormat="1" x14ac:dyDescent="0.2">
      <c r="A91" s="1"/>
      <c r="B91"/>
      <c r="C91" s="119"/>
      <c r="D91" s="119"/>
      <c r="E91" s="119"/>
      <c r="F91" s="119"/>
      <c r="H91" s="119"/>
      <c r="I91" s="119"/>
      <c r="J91" s="119"/>
      <c r="K91" s="119"/>
      <c r="L91" s="119"/>
      <c r="U91" s="4"/>
      <c r="V91" s="4"/>
      <c r="W91" s="4"/>
      <c r="X91" s="4"/>
      <c r="Y91" s="3"/>
      <c r="Z91" s="1"/>
      <c r="AA91" s="1"/>
      <c r="AB91" s="1"/>
      <c r="AC91" s="1"/>
      <c r="AD91" s="3"/>
      <c r="AG91" s="3"/>
      <c r="AH91" s="3"/>
      <c r="AI91" s="3"/>
      <c r="AJ91" s="3"/>
      <c r="AK91" s="1"/>
      <c r="AL91" s="35"/>
      <c r="AM91" s="35"/>
      <c r="AN91" s="35"/>
      <c r="AO91" s="1"/>
      <c r="AP91" s="1"/>
      <c r="AQ91" s="1"/>
      <c r="AR91" s="1"/>
      <c r="AS91" s="1"/>
      <c r="AT91" s="1"/>
      <c r="AU91" s="35"/>
      <c r="AV91" s="35"/>
      <c r="AW91" s="35"/>
      <c r="AX91" s="1"/>
      <c r="AY91" s="1"/>
      <c r="AZ91"/>
      <c r="BA91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1"/>
      <c r="BR91"/>
      <c r="BS91" s="1"/>
      <c r="BT91" s="1"/>
      <c r="BU91" s="35"/>
      <c r="BV91" s="1"/>
      <c r="BW91" s="1"/>
      <c r="BX91" s="1"/>
      <c r="BY91" s="35"/>
      <c r="BZ91" s="35"/>
      <c r="CA91" s="35"/>
      <c r="CB91" s="35"/>
      <c r="CC91" s="35"/>
      <c r="CD91" s="35"/>
      <c r="CE91" s="35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x14ac:dyDescent="0.2">
      <c r="B92"/>
      <c r="C92" s="119"/>
      <c r="D92" s="119"/>
      <c r="E92" s="119"/>
      <c r="F92" s="119"/>
      <c r="G92" s="2"/>
      <c r="H92" s="119"/>
      <c r="I92" s="119"/>
      <c r="J92" s="119"/>
      <c r="K92" s="119"/>
      <c r="L92" s="119"/>
      <c r="M92" s="2"/>
    </row>
    <row r="93" spans="1:97" x14ac:dyDescent="0.2">
      <c r="F93" s="119"/>
      <c r="G93" s="2"/>
      <c r="H93" s="119"/>
      <c r="I93" s="119"/>
      <c r="J93" s="119"/>
      <c r="K93" s="119"/>
      <c r="L93" s="119"/>
      <c r="M93" s="2"/>
    </row>
    <row r="94" spans="1:97" x14ac:dyDescent="0.2">
      <c r="A94"/>
      <c r="B94"/>
      <c r="C94"/>
      <c r="D94"/>
      <c r="E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7" x14ac:dyDescent="0.2">
      <c r="A95"/>
      <c r="B95"/>
      <c r="C95"/>
      <c r="D95"/>
      <c r="E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</row>
    <row r="96" spans="1:97" s="92" customFormat="1" ht="32.2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</row>
    <row r="97" spans="1:97" s="5" customFormat="1" ht="126.75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</row>
    <row r="98" spans="1:97" s="93" customFormat="1" ht="24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</row>
    <row r="99" spans="1:97" s="13" customFormat="1" ht="19.5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</row>
    <row r="100" spans="1:97" ht="41.25" customHeight="1" x14ac:dyDescent="0.2">
      <c r="A100"/>
      <c r="B100"/>
      <c r="C100"/>
      <c r="D100"/>
      <c r="E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</row>
    <row r="101" spans="1:97" ht="41.25" customHeight="1" x14ac:dyDescent="0.2">
      <c r="A101"/>
      <c r="B101"/>
      <c r="C101"/>
      <c r="D101"/>
      <c r="E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</row>
    <row r="102" spans="1:97" ht="41.25" customHeight="1" x14ac:dyDescent="0.2">
      <c r="A102"/>
      <c r="B102"/>
      <c r="C102"/>
      <c r="D102"/>
      <c r="E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</row>
    <row r="103" spans="1:97" ht="41.25" customHeight="1" x14ac:dyDescent="0.2">
      <c r="A103"/>
      <c r="B103"/>
      <c r="C103"/>
      <c r="D103"/>
      <c r="E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</row>
    <row r="104" spans="1:97" ht="61.5" customHeight="1" x14ac:dyDescent="0.2">
      <c r="A104"/>
      <c r="B104"/>
      <c r="C104"/>
      <c r="D104"/>
      <c r="E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</row>
    <row r="105" spans="1:97" ht="52.5" customHeight="1" x14ac:dyDescent="0.2">
      <c r="A105"/>
      <c r="B105"/>
      <c r="C105"/>
      <c r="D105"/>
      <c r="E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</row>
    <row r="106" spans="1:97" ht="41.25" customHeight="1" x14ac:dyDescent="0.2">
      <c r="A106"/>
      <c r="B106"/>
      <c r="C106"/>
      <c r="D106"/>
      <c r="E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</row>
    <row r="107" spans="1:97" ht="41.25" customHeight="1" x14ac:dyDescent="0.2">
      <c r="A107"/>
      <c r="B107"/>
      <c r="C107"/>
      <c r="D107"/>
      <c r="E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</row>
    <row r="108" spans="1:97" ht="41.25" customHeight="1" x14ac:dyDescent="0.2">
      <c r="A108"/>
      <c r="B108"/>
      <c r="C108"/>
      <c r="D108"/>
      <c r="E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</row>
    <row r="109" spans="1:97" ht="41.25" customHeight="1" x14ac:dyDescent="0.2">
      <c r="A109"/>
      <c r="B109"/>
      <c r="C109"/>
      <c r="D109"/>
      <c r="E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</row>
    <row r="110" spans="1:97" ht="41.25" customHeight="1" x14ac:dyDescent="0.2">
      <c r="A110"/>
      <c r="B110"/>
      <c r="C110"/>
      <c r="D110"/>
      <c r="E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</row>
    <row r="111" spans="1:97" s="8" customFormat="1" ht="20.2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</row>
    <row r="112" spans="1:97" ht="42.75" customHeight="1" x14ac:dyDescent="0.2">
      <c r="A112"/>
      <c r="B112"/>
      <c r="C112"/>
      <c r="D112"/>
      <c r="E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</row>
    <row r="113" spans="1:97" ht="42.75" customHeight="1" x14ac:dyDescent="0.2">
      <c r="A113"/>
      <c r="B113"/>
      <c r="C113"/>
      <c r="D113"/>
      <c r="E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</row>
    <row r="114" spans="1:97" ht="41.25" customHeight="1" x14ac:dyDescent="0.2">
      <c r="A114"/>
      <c r="B114"/>
      <c r="C114"/>
      <c r="D114"/>
      <c r="E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</row>
    <row r="115" spans="1:97" s="13" customFormat="1" ht="27.75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</row>
    <row r="116" spans="1:97" ht="40.5" customHeight="1" x14ac:dyDescent="0.2">
      <c r="A116"/>
      <c r="B116"/>
      <c r="C116"/>
      <c r="D116"/>
      <c r="E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</row>
    <row r="117" spans="1:97" ht="40.5" customHeight="1" x14ac:dyDescent="0.2">
      <c r="A117"/>
      <c r="B117"/>
      <c r="C117"/>
      <c r="D117"/>
      <c r="E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</row>
    <row r="118" spans="1:97" s="13" customForma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</row>
    <row r="119" spans="1:97" x14ac:dyDescent="0.2">
      <c r="A119"/>
      <c r="B119"/>
      <c r="C119"/>
      <c r="D119"/>
      <c r="E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</row>
    <row r="120" spans="1:97" ht="44.25" customHeight="1" x14ac:dyDescent="0.2">
      <c r="A120"/>
      <c r="B120"/>
      <c r="C120"/>
      <c r="D120"/>
      <c r="E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</row>
    <row r="121" spans="1:97" ht="42.75" customHeight="1" x14ac:dyDescent="0.2">
      <c r="A121"/>
      <c r="B121"/>
      <c r="C121"/>
      <c r="D121"/>
      <c r="E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</row>
    <row r="122" spans="1:97" ht="55.5" customHeight="1" x14ac:dyDescent="0.2">
      <c r="A122"/>
      <c r="B122"/>
      <c r="C122"/>
      <c r="D122"/>
      <c r="E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</row>
    <row r="123" spans="1:97" ht="54" customHeight="1" x14ac:dyDescent="0.2">
      <c r="A123"/>
      <c r="B123"/>
      <c r="C123"/>
      <c r="D123"/>
      <c r="E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</row>
    <row r="124" spans="1:97" s="15" customForma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</row>
    <row r="125" spans="1:97" x14ac:dyDescent="0.2">
      <c r="A125"/>
      <c r="B125"/>
      <c r="C125"/>
      <c r="D125"/>
      <c r="E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</row>
    <row r="126" spans="1:97" ht="45" customHeight="1" x14ac:dyDescent="0.2">
      <c r="A126"/>
      <c r="B126"/>
      <c r="C126"/>
      <c r="D126"/>
      <c r="E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</row>
    <row r="127" spans="1:97" ht="59.25" customHeight="1" x14ac:dyDescent="0.2">
      <c r="A127"/>
      <c r="B127"/>
      <c r="C127"/>
      <c r="D127"/>
      <c r="E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</row>
    <row r="128" spans="1:97" ht="81" customHeight="1" x14ac:dyDescent="0.2">
      <c r="A128"/>
      <c r="B128"/>
      <c r="C128"/>
      <c r="D128"/>
      <c r="E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</row>
    <row r="129" spans="1:97" ht="41.25" customHeight="1" x14ac:dyDescent="0.2">
      <c r="A129"/>
      <c r="B129"/>
      <c r="C129"/>
      <c r="D129"/>
      <c r="E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</row>
    <row r="130" spans="1:97" ht="41.25" customHeight="1" x14ac:dyDescent="0.2">
      <c r="A130"/>
      <c r="B130"/>
      <c r="C130"/>
      <c r="D130"/>
      <c r="E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</row>
    <row r="131" spans="1:97" ht="32.25" customHeight="1" x14ac:dyDescent="0.2">
      <c r="A131"/>
      <c r="B131"/>
      <c r="C131"/>
      <c r="D131"/>
      <c r="E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</row>
    <row r="132" spans="1:97" ht="31.5" customHeight="1" x14ac:dyDescent="0.2">
      <c r="A132"/>
      <c r="B132"/>
      <c r="C132"/>
      <c r="D132"/>
      <c r="E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</row>
    <row r="133" spans="1:97" ht="47.25" customHeight="1" x14ac:dyDescent="0.2">
      <c r="A133"/>
      <c r="B133"/>
      <c r="C133"/>
      <c r="D133"/>
      <c r="E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</row>
    <row r="134" spans="1:97" x14ac:dyDescent="0.2">
      <c r="A134"/>
      <c r="B134"/>
      <c r="C134"/>
      <c r="D134"/>
      <c r="E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</row>
    <row r="135" spans="1:97" s="13" customForma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</row>
    <row r="136" spans="1:97" ht="33.75" customHeight="1" x14ac:dyDescent="0.2">
      <c r="A136"/>
      <c r="B136"/>
      <c r="C136"/>
      <c r="D136"/>
      <c r="E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</row>
    <row r="137" spans="1:97" ht="45" customHeight="1" x14ac:dyDescent="0.2">
      <c r="A137"/>
      <c r="B137"/>
      <c r="C137"/>
      <c r="D137"/>
      <c r="E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</row>
    <row r="138" spans="1:97" ht="39.75" customHeight="1" x14ac:dyDescent="0.2">
      <c r="A138"/>
      <c r="B138"/>
      <c r="C138"/>
      <c r="D138"/>
      <c r="E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</row>
    <row r="139" spans="1:97" ht="39.75" customHeight="1" x14ac:dyDescent="0.2">
      <c r="A139"/>
      <c r="B139"/>
      <c r="C139"/>
      <c r="D139"/>
      <c r="E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</row>
    <row r="140" spans="1:97" ht="24.75" customHeight="1" x14ac:dyDescent="0.2">
      <c r="A140"/>
      <c r="B140"/>
      <c r="C140"/>
      <c r="D140"/>
      <c r="E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</row>
    <row r="141" spans="1:97" ht="41.25" customHeight="1" x14ac:dyDescent="0.2">
      <c r="A141"/>
      <c r="B141"/>
      <c r="C141"/>
      <c r="D141"/>
      <c r="E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</row>
    <row r="142" spans="1:97" x14ac:dyDescent="0.2">
      <c r="A142"/>
      <c r="B142"/>
      <c r="C142"/>
      <c r="D142"/>
      <c r="E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</row>
    <row r="143" spans="1:97" s="8" customFormat="1" ht="19.5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</row>
    <row r="144" spans="1:97" ht="34.5" customHeight="1" x14ac:dyDescent="0.2">
      <c r="A144"/>
      <c r="B144"/>
      <c r="C144"/>
      <c r="D144"/>
      <c r="E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</row>
    <row r="145" spans="1:97" ht="34.5" customHeight="1" x14ac:dyDescent="0.2">
      <c r="A145"/>
      <c r="B145"/>
      <c r="C145"/>
      <c r="D145"/>
      <c r="E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</row>
    <row r="146" spans="1:97" ht="93.75" customHeight="1" x14ac:dyDescent="0.2">
      <c r="A146"/>
      <c r="B146"/>
      <c r="C146"/>
      <c r="D146"/>
      <c r="E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</row>
    <row r="147" spans="1:97" ht="42" customHeight="1" x14ac:dyDescent="0.2">
      <c r="A147"/>
      <c r="B147"/>
      <c r="C147"/>
      <c r="D147"/>
      <c r="E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</row>
    <row r="148" spans="1:97" ht="59.25" customHeight="1" x14ac:dyDescent="0.2">
      <c r="A148"/>
      <c r="B148"/>
      <c r="C148"/>
      <c r="D148"/>
      <c r="E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</row>
    <row r="149" spans="1:97" ht="28.5" customHeight="1" x14ac:dyDescent="0.2">
      <c r="A149"/>
      <c r="B149"/>
      <c r="C149"/>
      <c r="D149"/>
      <c r="E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</row>
    <row r="150" spans="1:97" ht="41.25" customHeight="1" x14ac:dyDescent="0.2">
      <c r="A150"/>
      <c r="B150"/>
      <c r="C150"/>
      <c r="D150"/>
      <c r="E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</row>
    <row r="151" spans="1:97" ht="29.25" customHeight="1" x14ac:dyDescent="0.2">
      <c r="A151"/>
      <c r="B151"/>
      <c r="C151"/>
      <c r="D151"/>
      <c r="E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</row>
    <row r="152" spans="1:97" x14ac:dyDescent="0.2">
      <c r="A152"/>
      <c r="B152"/>
      <c r="C152"/>
      <c r="D152"/>
      <c r="E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</row>
    <row r="153" spans="1:97" x14ac:dyDescent="0.2">
      <c r="A153"/>
      <c r="B153"/>
      <c r="C153"/>
      <c r="D153"/>
      <c r="E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</row>
    <row r="154" spans="1:97" s="22" customForma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</row>
    <row r="155" spans="1:97" ht="51" customHeight="1" x14ac:dyDescent="0.2">
      <c r="A155"/>
      <c r="B155"/>
      <c r="C155"/>
      <c r="D155"/>
      <c r="E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</row>
    <row r="156" spans="1:97" s="35" customFormat="1" ht="39.75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</row>
    <row r="157" spans="1:97" s="35" customFormat="1" ht="31.5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</row>
    <row r="158" spans="1:97" s="35" customFormat="1" ht="26.25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</row>
    <row r="159" spans="1:97" s="35" customFormat="1" ht="27.7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</row>
    <row r="160" spans="1:97" s="35" customFormat="1" ht="24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</row>
    <row r="161" spans="1:97" s="35" customFormat="1" ht="24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</row>
    <row r="162" spans="1:97" s="35" customForma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</row>
    <row r="163" spans="1:97" x14ac:dyDescent="0.2">
      <c r="A163"/>
      <c r="B163"/>
      <c r="C163"/>
      <c r="D163"/>
      <c r="E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</row>
    <row r="164" spans="1:97" x14ac:dyDescent="0.2">
      <c r="A164"/>
      <c r="B164"/>
      <c r="C164"/>
      <c r="D164"/>
      <c r="E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</row>
    <row r="165" spans="1:97" x14ac:dyDescent="0.2">
      <c r="A165"/>
      <c r="B165"/>
      <c r="C165"/>
      <c r="D165"/>
      <c r="E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</row>
    <row r="166" spans="1:97" x14ac:dyDescent="0.2">
      <c r="A166"/>
      <c r="B166"/>
      <c r="C166"/>
      <c r="D166"/>
      <c r="E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</row>
    <row r="167" spans="1:97" x14ac:dyDescent="0.2">
      <c r="A167"/>
      <c r="B167"/>
      <c r="C167"/>
      <c r="D167"/>
      <c r="E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</row>
    <row r="168" spans="1:97" x14ac:dyDescent="0.2">
      <c r="A168"/>
      <c r="B168"/>
      <c r="C168"/>
      <c r="D168"/>
      <c r="E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</row>
    <row r="169" spans="1:97" x14ac:dyDescent="0.2">
      <c r="A169"/>
      <c r="B169"/>
      <c r="C169"/>
      <c r="D169"/>
      <c r="E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</row>
    <row r="170" spans="1:97" x14ac:dyDescent="0.2">
      <c r="A170"/>
      <c r="B170"/>
      <c r="C170"/>
      <c r="D170"/>
      <c r="E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x14ac:dyDescent="0.2">
      <c r="A171"/>
      <c r="B171"/>
      <c r="C171"/>
      <c r="D171"/>
      <c r="E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x14ac:dyDescent="0.2">
      <c r="A172"/>
      <c r="B172"/>
      <c r="C172"/>
      <c r="D172"/>
      <c r="E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</row>
    <row r="173" spans="1:97" x14ac:dyDescent="0.2">
      <c r="A173"/>
      <c r="B173"/>
      <c r="C173"/>
      <c r="D173"/>
      <c r="E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</row>
    <row r="174" spans="1:97" x14ac:dyDescent="0.2">
      <c r="A174"/>
      <c r="B174"/>
      <c r="C174"/>
      <c r="D174"/>
      <c r="E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</row>
    <row r="175" spans="1:97" x14ac:dyDescent="0.2">
      <c r="A175"/>
      <c r="B175"/>
      <c r="C175"/>
      <c r="D175"/>
      <c r="E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</row>
    <row r="176" spans="1:97" x14ac:dyDescent="0.2">
      <c r="A176"/>
      <c r="B176"/>
      <c r="C176"/>
      <c r="D176"/>
      <c r="E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</row>
    <row r="177" spans="1:97" x14ac:dyDescent="0.2">
      <c r="A177"/>
      <c r="B177"/>
      <c r="C177"/>
      <c r="D177"/>
      <c r="E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</row>
    <row r="178" spans="1:97" x14ac:dyDescent="0.2">
      <c r="A178"/>
      <c r="B178"/>
      <c r="C178"/>
      <c r="D178"/>
      <c r="E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</row>
    <row r="179" spans="1:97" x14ac:dyDescent="0.2">
      <c r="A179"/>
      <c r="B179"/>
      <c r="C179"/>
      <c r="D179"/>
      <c r="E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Matrix</vt:lpstr>
      <vt:lpstr>Spectrum Needs</vt:lpstr>
      <vt:lpstr>Spectrum Efficiencies</vt:lpstr>
      <vt:lpstr>Incident (1)</vt:lpstr>
      <vt:lpstr>Incident (2)</vt:lpstr>
      <vt:lpstr>Background Traffic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Gurney</dc:creator>
  <cp:lastModifiedBy>Alissa ITU BR</cp:lastModifiedBy>
  <dcterms:created xsi:type="dcterms:W3CDTF">2012-07-18T08:20:37Z</dcterms:created>
  <dcterms:modified xsi:type="dcterms:W3CDTF">2023-05-25T10:04:26Z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